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tabRatio="851" activeTab="0"/>
  </bookViews>
  <sheets>
    <sheet name="Fixtures" sheetId="1" r:id="rId1"/>
    <sheet name="Results" sheetId="2" r:id="rId2"/>
    <sheet name="Batting" sheetId="3" r:id="rId3"/>
    <sheet name="Bowling" sheetId="4" r:id="rId4"/>
    <sheet name="Fielding" sheetId="5" r:id="rId5"/>
    <sheet name="Partnerships" sheetId="6" r:id="rId6"/>
    <sheet name="NACA" sheetId="7" r:id="rId7"/>
    <sheet name="Club Champion" sheetId="8" r:id="rId8"/>
  </sheets>
  <definedNames/>
  <calcPr fullCalcOnLoad="1"/>
</workbook>
</file>

<file path=xl/sharedStrings.xml><?xml version="1.0" encoding="utf-8"?>
<sst xmlns="http://schemas.openxmlformats.org/spreadsheetml/2006/main" count="1760" uniqueCount="266">
  <si>
    <t>Date</t>
  </si>
  <si>
    <t>Opponent</t>
  </si>
  <si>
    <t>Time</t>
  </si>
  <si>
    <t>Match</t>
  </si>
  <si>
    <t>Result</t>
  </si>
  <si>
    <t>1.30 pm</t>
  </si>
  <si>
    <t>Win</t>
  </si>
  <si>
    <t>2.00 pm</t>
  </si>
  <si>
    <t>12.00 pm</t>
  </si>
  <si>
    <t>Events</t>
  </si>
  <si>
    <t>Oxford Tour (ISIS Trophy)</t>
  </si>
  <si>
    <t>Nepotists</t>
  </si>
  <si>
    <t>(40 overs)</t>
  </si>
  <si>
    <t>NACA</t>
  </si>
  <si>
    <t>Club</t>
  </si>
  <si>
    <t xml:space="preserve"> </t>
  </si>
  <si>
    <t>Skipper</t>
  </si>
  <si>
    <t>BATTING</t>
  </si>
  <si>
    <t>Pl</t>
  </si>
  <si>
    <t>Inn</t>
  </si>
  <si>
    <t xml:space="preserve">N.O. </t>
  </si>
  <si>
    <t>Run</t>
  </si>
  <si>
    <t>HS</t>
  </si>
  <si>
    <t>Ave</t>
  </si>
  <si>
    <t>Champ</t>
  </si>
  <si>
    <t>Evaluate</t>
  </si>
  <si>
    <t>HOAR, Carl</t>
  </si>
  <si>
    <t xml:space="preserve"> (ENG)</t>
  </si>
  <si>
    <t xml:space="preserve"> (IND)</t>
  </si>
  <si>
    <t>SHARMA, Sandip</t>
  </si>
  <si>
    <t>THACKER, Nilesh</t>
  </si>
  <si>
    <t xml:space="preserve"> (AUS)</t>
  </si>
  <si>
    <t>-</t>
  </si>
  <si>
    <t xml:space="preserve"> (NZ)</t>
  </si>
  <si>
    <t>Batting Averages Qualification</t>
  </si>
  <si>
    <t>1) Dismissed 5 times</t>
  </si>
  <si>
    <t>2) Have scored at least 200 runs and been to the crease 5 times (This includes 'not outs')</t>
  </si>
  <si>
    <t>Club Champion - Batting</t>
  </si>
  <si>
    <t>1 pt:  Per Run, minus 10 points for every dismissal</t>
  </si>
  <si>
    <t>ALSO BATTED</t>
  </si>
  <si>
    <t>HARDY, Tim</t>
  </si>
  <si>
    <t>ELLEGARD, Chris</t>
  </si>
  <si>
    <r>
      <t xml:space="preserve">Note: Batting Average figures highlighted in </t>
    </r>
    <r>
      <rPr>
        <sz val="10"/>
        <color indexed="10"/>
        <rFont val="Times New Roman"/>
        <family val="1"/>
      </rPr>
      <t>red</t>
    </r>
    <r>
      <rPr>
        <sz val="10"/>
        <rFont val="Times New Roman"/>
        <family val="1"/>
      </rPr>
      <t xml:space="preserve"> are those players who haven't yet qualified</t>
    </r>
  </si>
  <si>
    <t>O/W</t>
  </si>
  <si>
    <t>R/O</t>
  </si>
  <si>
    <t>R/W</t>
  </si>
  <si>
    <t xml:space="preserve">    Best figures</t>
  </si>
  <si>
    <t>4 Year Total</t>
  </si>
  <si>
    <t>BOWLING</t>
  </si>
  <si>
    <t>Ov</t>
  </si>
  <si>
    <t>M</t>
  </si>
  <si>
    <t>Wk</t>
  </si>
  <si>
    <t>S.R.</t>
  </si>
  <si>
    <t>Econ</t>
  </si>
  <si>
    <t>R</t>
  </si>
  <si>
    <t>2</t>
  </si>
  <si>
    <t>Bowling Averages Qualification</t>
  </si>
  <si>
    <t>1) Bowled 30 overs</t>
  </si>
  <si>
    <r>
      <t xml:space="preserve">           </t>
    </r>
    <r>
      <rPr>
        <u val="single"/>
        <sz val="10"/>
        <rFont val="Times New Roman"/>
        <family val="1"/>
      </rPr>
      <t>and</t>
    </r>
  </si>
  <si>
    <t>2) Bowled in at least 5 matches</t>
  </si>
  <si>
    <t>Club Champion - Bowling</t>
  </si>
  <si>
    <t>ALSO BOWLED</t>
  </si>
  <si>
    <t>ATKINSON, Dale</t>
  </si>
  <si>
    <t>GOUNDAR, Krishneel</t>
  </si>
  <si>
    <t>3</t>
  </si>
  <si>
    <t>ROBINSON, Mark</t>
  </si>
  <si>
    <t>DALE, Colin</t>
  </si>
  <si>
    <t>WETHERALL, Tim</t>
  </si>
  <si>
    <t>ANDREW, Rik</t>
  </si>
  <si>
    <t>FORD, Terrence</t>
  </si>
  <si>
    <t>MONK, Andrew</t>
  </si>
  <si>
    <t>PREBBLE, Tom</t>
  </si>
  <si>
    <t>1</t>
  </si>
  <si>
    <t>VORA, Kunal</t>
  </si>
  <si>
    <t>GAMBLE, Nick</t>
  </si>
  <si>
    <t>GREENING, Ed</t>
  </si>
  <si>
    <t xml:space="preserve"> (WAL)</t>
  </si>
  <si>
    <t>JONES, Robert</t>
  </si>
  <si>
    <t>4</t>
  </si>
  <si>
    <t>FIELDING</t>
  </si>
  <si>
    <t>Ct</t>
  </si>
  <si>
    <t>St</t>
  </si>
  <si>
    <t>RO</t>
  </si>
  <si>
    <t xml:space="preserve">TOTAL </t>
  </si>
  <si>
    <t>Club Champion - Fielding</t>
  </si>
  <si>
    <t>12 pts: Stumping</t>
  </si>
  <si>
    <t xml:space="preserve">  8 pts: Catch</t>
  </si>
  <si>
    <t xml:space="preserve">  8 pts: Run Out (Thrower)</t>
  </si>
  <si>
    <t xml:space="preserve">  4 pts: Shared Run Out</t>
  </si>
  <si>
    <t>PARTNERSHIPS - SEASON BEST</t>
  </si>
  <si>
    <t>Wkt</t>
  </si>
  <si>
    <t>Runs</t>
  </si>
  <si>
    <t>Batsmen</t>
  </si>
  <si>
    <t>Opposition</t>
  </si>
  <si>
    <t>Bat Pts</t>
  </si>
  <si>
    <t>Bwl Pts</t>
  </si>
  <si>
    <t>Fld Pts</t>
  </si>
  <si>
    <t>Total</t>
  </si>
  <si>
    <t>Points</t>
  </si>
  <si>
    <t xml:space="preserve">                    or</t>
  </si>
  <si>
    <t>CLUB CHAMPION</t>
  </si>
  <si>
    <t>Note-1: To qualify as Club Champion you must have played in at least 5 games</t>
  </si>
  <si>
    <t>226-6</t>
  </si>
  <si>
    <t>Note: Batting Averages highlighted in red are those players who haven't yet qualified</t>
  </si>
  <si>
    <t>Note: Club Championship points highlighted in red are those players who haven't yet qualified</t>
  </si>
  <si>
    <t>Note: Bowling Averages highlighted in red are those players who haven't yet qualified</t>
  </si>
  <si>
    <t>Batting:     1 pt:  Per Run, minus 10 points for every time dismissed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</si>
  <si>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</si>
  <si>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</si>
  <si>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</si>
  <si>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</si>
  <si>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(ie) Played 5 games</t>
  </si>
  <si>
    <t>20 pts: Per Wicket, minus 1 point for every 5 runs conceded</t>
  </si>
  <si>
    <t>Bowling:   20 pts: Per Wicket, minus 1 point for every 5 runs conceded</t>
  </si>
  <si>
    <t xml:space="preserve">              Figures highlighted in red are those players who haven't yet qualified</t>
  </si>
  <si>
    <t>Whitchurch</t>
  </si>
  <si>
    <t>Hampton Wick</t>
  </si>
  <si>
    <t>Sinjuns Grammarians</t>
  </si>
  <si>
    <t>Wellington Occasionals</t>
  </si>
  <si>
    <t>Old Tenisonians</t>
  </si>
  <si>
    <t>Barnes</t>
  </si>
  <si>
    <t>Shepperton</t>
  </si>
  <si>
    <t>Caribbean Mixed</t>
  </si>
  <si>
    <r>
      <t xml:space="preserve">Post Modernists </t>
    </r>
    <r>
      <rPr>
        <sz val="7.5"/>
        <rFont val="Times New Roman"/>
        <family val="1"/>
      </rPr>
      <t>(ISIS Trophy)</t>
    </r>
  </si>
  <si>
    <t>Hampstead</t>
  </si>
  <si>
    <t>Shamley Green</t>
  </si>
  <si>
    <t>Old Woking</t>
  </si>
  <si>
    <t>Putney</t>
  </si>
  <si>
    <r>
      <t xml:space="preserve">RNVR                    </t>
    </r>
    <r>
      <rPr>
        <sz val="7.5"/>
        <rFont val="Times New Roman"/>
        <family val="1"/>
      </rPr>
      <t>(ISIS Trophy)</t>
    </r>
  </si>
  <si>
    <r>
      <t>Nevill Holt</t>
    </r>
    <r>
      <rPr>
        <sz val="7.5"/>
        <rFont val="Times New Roman"/>
        <family val="1"/>
      </rPr>
      <t>                  (ISIS Trophy)</t>
    </r>
  </si>
  <si>
    <t>Bessborough</t>
  </si>
  <si>
    <t>Northwood</t>
  </si>
  <si>
    <t>Valley End</t>
  </si>
  <si>
    <t>Wycombe House</t>
  </si>
  <si>
    <t>Barnstaple &amp; Pilton</t>
  </si>
  <si>
    <t>Chulmleigh</t>
  </si>
  <si>
    <t>Budleigh Salterton</t>
  </si>
  <si>
    <t>(After Tour Break)</t>
  </si>
  <si>
    <t>Highgate</t>
  </si>
  <si>
    <t>Cancelled</t>
  </si>
  <si>
    <t>4.30 pm</t>
  </si>
  <si>
    <t>2.30 pm</t>
  </si>
  <si>
    <t>11.30 am</t>
  </si>
  <si>
    <t>3.30 pm</t>
  </si>
  <si>
    <t>20 overs a side</t>
  </si>
  <si>
    <t>Loss</t>
  </si>
  <si>
    <t>Draw</t>
  </si>
  <si>
    <t>Abandond</t>
  </si>
  <si>
    <t>Nepo Friday at the Oval Test</t>
  </si>
  <si>
    <t>AGM &amp; Awards Dinner</t>
  </si>
  <si>
    <t>18 - 19 Aug</t>
  </si>
  <si>
    <t>Devon Tour</t>
  </si>
  <si>
    <t>13 - 15 July</t>
  </si>
  <si>
    <t>CRITCHLEY, Jeff</t>
  </si>
  <si>
    <t>WALKER, Michael</t>
  </si>
  <si>
    <t>COOK, Clayton</t>
  </si>
  <si>
    <t xml:space="preserve"> (SA)</t>
  </si>
  <si>
    <t>HENVILLE, Andrew</t>
  </si>
  <si>
    <t>WERREN, Steve (w/k)</t>
  </si>
  <si>
    <t>DILLON, Geoff</t>
  </si>
  <si>
    <t>ANDREW, Rick</t>
  </si>
  <si>
    <t>MINEHAN, Mark</t>
  </si>
  <si>
    <t>CHALLINOR, Philip</t>
  </si>
  <si>
    <t>LECKENBY, Chris</t>
  </si>
  <si>
    <t>SUTTON, Richard</t>
  </si>
  <si>
    <t>STOCKS, David</t>
  </si>
  <si>
    <t>AISBET, Shane</t>
  </si>
  <si>
    <t>BOLTON, Reece</t>
  </si>
  <si>
    <t>SANFORD, Simon</t>
  </si>
  <si>
    <t>ALEXANDER, Paul</t>
  </si>
  <si>
    <t>PATTERSON, Oliver</t>
  </si>
  <si>
    <t>BILLING, Mike</t>
  </si>
  <si>
    <t>ISAACS, Darren</t>
  </si>
  <si>
    <t>STAMPER, Allan</t>
  </si>
  <si>
    <t>HODGSON, Peter</t>
  </si>
  <si>
    <t>GLYNN, Matt</t>
  </si>
  <si>
    <t>O'GORMAN, Joe</t>
  </si>
  <si>
    <t>ANDREW, Thomas</t>
  </si>
  <si>
    <t>LENNON, Peter</t>
  </si>
  <si>
    <t>NIETSCHKE, Andrew</t>
  </si>
  <si>
    <t>CAMPTON, Ricky</t>
  </si>
  <si>
    <t>MULLIGAN, T</t>
  </si>
  <si>
    <t>TOTTY, Willy</t>
  </si>
  <si>
    <t>dnb</t>
  </si>
  <si>
    <t>no</t>
  </si>
  <si>
    <t>RESULTS</t>
  </si>
  <si>
    <t>228-7</t>
  </si>
  <si>
    <t>(35 overs)</t>
  </si>
  <si>
    <t>159-6</t>
  </si>
  <si>
    <t>(20 overs)</t>
  </si>
  <si>
    <t>188-8</t>
  </si>
  <si>
    <t>Rain Stopped Play</t>
  </si>
  <si>
    <t>217-7</t>
  </si>
  <si>
    <t>86-8</t>
  </si>
  <si>
    <t>184-8</t>
  </si>
  <si>
    <t>89-2</t>
  </si>
  <si>
    <t>(18.3 overs)</t>
  </si>
  <si>
    <t>275-5</t>
  </si>
  <si>
    <t>161-5</t>
  </si>
  <si>
    <t>193-5</t>
  </si>
  <si>
    <t>143-9</t>
  </si>
  <si>
    <t>181-7</t>
  </si>
  <si>
    <t>(34.4 overs)</t>
  </si>
  <si>
    <t>(36 overs)</t>
  </si>
  <si>
    <t>(30 overs)</t>
  </si>
  <si>
    <t>158-6</t>
  </si>
  <si>
    <t>(26 overs)</t>
  </si>
  <si>
    <t>(43 overs)</t>
  </si>
  <si>
    <t>184-9</t>
  </si>
  <si>
    <t>(37 overs)</t>
  </si>
  <si>
    <t>167-4</t>
  </si>
  <si>
    <t>(38 overs)</t>
  </si>
  <si>
    <t>(28 overs)</t>
  </si>
  <si>
    <t>254-6</t>
  </si>
  <si>
    <t>(42 overs)</t>
  </si>
  <si>
    <t>(32.2 overs)</t>
  </si>
  <si>
    <t>(30.5 overs)</t>
  </si>
  <si>
    <t>137-1</t>
  </si>
  <si>
    <t>(24 overs)</t>
  </si>
  <si>
    <t>109-3</t>
  </si>
  <si>
    <t>(11.5 overs)</t>
  </si>
  <si>
    <t>Played</t>
  </si>
  <si>
    <t>211-9</t>
  </si>
  <si>
    <t>182-9</t>
  </si>
  <si>
    <t>Sun 06 May</t>
  </si>
  <si>
    <t>Sat 18 Aug</t>
  </si>
  <si>
    <t>RNVR</t>
  </si>
  <si>
    <t>Sun 21 May</t>
  </si>
  <si>
    <t>Neville Holt</t>
  </si>
  <si>
    <t>Sun 03 Jun</t>
  </si>
  <si>
    <t>Sun 19 Aug</t>
  </si>
  <si>
    <t>Post Modernist</t>
  </si>
  <si>
    <t>Sun 10 Jun</t>
  </si>
  <si>
    <t>Sun 27 Aug</t>
  </si>
  <si>
    <t>Sun 17 Jun</t>
  </si>
  <si>
    <t>Sun 02 Sep</t>
  </si>
  <si>
    <t>Sun 08 Jul</t>
  </si>
  <si>
    <t>Sun 09 Sep</t>
  </si>
  <si>
    <t>Sun 05 Aug</t>
  </si>
  <si>
    <t>Sun 16 Sep</t>
  </si>
  <si>
    <t>Sun 12 Aug</t>
  </si>
  <si>
    <t>WILLIAMSON, Matt</t>
  </si>
  <si>
    <t>LONG, Gareth</t>
  </si>
  <si>
    <t>JONES, Morris</t>
  </si>
  <si>
    <t>BALDEN, Bruce</t>
  </si>
  <si>
    <t>O'SHEA, John</t>
  </si>
  <si>
    <t>WALLACE, Joe</t>
  </si>
  <si>
    <t>ROBINSON, Ben</t>
  </si>
  <si>
    <t>CLAYFIELD, Ollie</t>
  </si>
  <si>
    <t>L'OSTE-BROWN, Robin</t>
  </si>
  <si>
    <t>CHAPMAN, Thomas</t>
  </si>
  <si>
    <t>GENFORD, David</t>
  </si>
  <si>
    <t>MACE, Nicholas</t>
  </si>
  <si>
    <t>HALEY, Peter</t>
  </si>
  <si>
    <t>ELLIOT, Hamish</t>
  </si>
  <si>
    <t>McGURK, David</t>
  </si>
  <si>
    <t xml:space="preserve"> (IRE)</t>
  </si>
  <si>
    <t>ELLIOT, Ron</t>
  </si>
  <si>
    <t xml:space="preserve"> (SCOT)</t>
  </si>
  <si>
    <t>*</t>
  </si>
  <si>
    <t>HANNAH, Jason</t>
  </si>
  <si>
    <t>Nevill Holt</t>
  </si>
  <si>
    <t>Post Mordernists</t>
  </si>
  <si>
    <t>(Abandoned)</t>
  </si>
  <si>
    <t/>
  </si>
  <si>
    <t>Post Modernists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</si>
</sst>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ddd\ dd\ mmm"/>
    <numFmt numFmtId="166" formatCode="0.0"/>
  </numFmts>
  <fonts count="3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0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8"/>
      <name val="Courier New"/>
      <family val="0"/>
    </font>
    <font>
      <b/>
      <sz val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1"/>
      <name val="Times New Roman"/>
      <family val="1"/>
    </font>
    <font>
      <sz val="10"/>
      <color indexed="41"/>
      <name val="Times New Roman"/>
      <family val="1"/>
    </font>
    <font>
      <b/>
      <sz val="10"/>
      <color indexed="11"/>
      <name val="Times New Roman"/>
      <family val="1"/>
    </font>
    <font>
      <b/>
      <sz val="10"/>
      <name val="Courier New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7.5"/>
      <name val="Courier New"/>
      <family val="0"/>
    </font>
    <font>
      <sz val="10"/>
      <color indexed="11"/>
      <name val="Courier New"/>
      <family val="0"/>
    </font>
    <font>
      <sz val="10"/>
      <color indexed="10"/>
      <name val="Courier New"/>
      <family val="0"/>
    </font>
    <font>
      <sz val="10"/>
      <color indexed="13"/>
      <name val="Courier New"/>
      <family val="0"/>
    </font>
    <font>
      <b/>
      <sz val="8"/>
      <name val="Times New Roman"/>
      <family val="1"/>
    </font>
    <font>
      <b/>
      <i/>
      <sz val="10"/>
      <name val="Arial"/>
      <family val="2"/>
    </font>
    <font>
      <sz val="10"/>
      <color indexed="13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.5"/>
      <name val="Times New Roman"/>
      <family val="1"/>
    </font>
    <font>
      <u val="single"/>
      <sz val="10"/>
      <color indexed="36"/>
      <name val="Arial"/>
      <family val="0"/>
    </font>
    <font>
      <sz val="7.5"/>
      <name val="Times New Roman"/>
      <family val="1"/>
    </font>
    <font>
      <b/>
      <u val="single"/>
      <sz val="8"/>
      <name val="Arial"/>
      <family val="2"/>
    </font>
    <font>
      <b/>
      <u val="single"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2" fillId="4" borderId="5" xfId="0" applyNumberFormat="1" applyFont="1" applyFill="1" applyBorder="1" applyAlignment="1" applyProtection="1">
      <alignment horizontal="left" vertical="center" indent="1"/>
      <protection/>
    </xf>
    <xf numFmtId="0" fontId="2" fillId="4" borderId="0" xfId="0" applyNumberFormat="1" applyFont="1" applyFill="1" applyBorder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left" vertical="center"/>
      <protection/>
    </xf>
    <xf numFmtId="0" fontId="2" fillId="4" borderId="6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/>
      <protection/>
    </xf>
    <xf numFmtId="0" fontId="7" fillId="2" borderId="0" xfId="0" applyFont="1" applyFill="1" applyAlignment="1">
      <alignment horizontal="left" indent="1"/>
    </xf>
    <xf numFmtId="0" fontId="1" fillId="2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NumberFormat="1" applyFont="1" applyFill="1" applyAlignment="1" applyProtection="1">
      <alignment vertical="center"/>
      <protection/>
    </xf>
    <xf numFmtId="0" fontId="1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 textRotation="90"/>
      <protection/>
    </xf>
    <xf numFmtId="0" fontId="2" fillId="2" borderId="5" xfId="0" applyFont="1" applyFill="1" applyBorder="1" applyAlignment="1" applyProtection="1">
      <alignment horizontal="right" textRotation="90"/>
      <protection/>
    </xf>
    <xf numFmtId="0" fontId="13" fillId="2" borderId="0" xfId="0" applyFont="1" applyFill="1" applyBorder="1" applyAlignment="1" applyProtection="1">
      <alignment horizontal="right" textRotation="90"/>
      <protection/>
    </xf>
    <xf numFmtId="0" fontId="14" fillId="2" borderId="0" xfId="0" applyFont="1" applyFill="1" applyBorder="1" applyAlignment="1" applyProtection="1">
      <alignment horizontal="right" textRotation="90"/>
      <protection/>
    </xf>
    <xf numFmtId="0" fontId="15" fillId="3" borderId="0" xfId="0" applyFont="1" applyFill="1" applyBorder="1" applyAlignment="1" applyProtection="1">
      <alignment horizontal="right" textRotation="90"/>
      <protection/>
    </xf>
    <xf numFmtId="0" fontId="2" fillId="2" borderId="0" xfId="0" applyFont="1" applyFill="1" applyBorder="1" applyAlignment="1" applyProtection="1">
      <alignment horizontal="right" textRotation="90"/>
      <protection/>
    </xf>
    <xf numFmtId="0" fontId="0" fillId="0" borderId="0" xfId="0" applyFill="1" applyAlignment="1" applyProtection="1">
      <alignment/>
      <protection/>
    </xf>
    <xf numFmtId="0" fontId="18" fillId="3" borderId="7" xfId="0" applyNumberFormat="1" applyFont="1" applyFill="1" applyBorder="1" applyAlignment="1" applyProtection="1">
      <alignment horizontal="center" vertical="center"/>
      <protection/>
    </xf>
    <xf numFmtId="0" fontId="3" fillId="3" borderId="7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3" borderId="8" xfId="0" applyNumberFormat="1" applyFont="1" applyFill="1" applyBorder="1" applyAlignment="1" applyProtection="1">
      <alignment horizontal="left" vertical="center" indent="1"/>
      <protection/>
    </xf>
    <xf numFmtId="0" fontId="3" fillId="3" borderId="9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right" vertical="center"/>
      <protection/>
    </xf>
    <xf numFmtId="0" fontId="3" fillId="3" borderId="9" xfId="0" applyNumberFormat="1" applyFont="1" applyFill="1" applyBorder="1" applyAlignment="1" applyProtection="1">
      <alignment horizontal="right" vertical="center"/>
      <protection/>
    </xf>
    <xf numFmtId="0" fontId="18" fillId="3" borderId="10" xfId="0" applyNumberFormat="1" applyFon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 textRotation="90"/>
      <protection/>
    </xf>
    <xf numFmtId="0" fontId="13" fillId="2" borderId="0" xfId="0" applyFont="1" applyFill="1" applyBorder="1" applyAlignment="1" applyProtection="1">
      <alignment horizontal="right" vertical="center" textRotation="90"/>
      <protection/>
    </xf>
    <xf numFmtId="0" fontId="14" fillId="2" borderId="0" xfId="0" applyFont="1" applyFill="1" applyBorder="1" applyAlignment="1" applyProtection="1">
      <alignment horizontal="right" vertical="center" textRotation="90"/>
      <protection/>
    </xf>
    <xf numFmtId="0" fontId="15" fillId="3" borderId="0" xfId="0" applyFont="1" applyFill="1" applyBorder="1" applyAlignment="1" applyProtection="1">
      <alignment horizontal="right" vertical="center" textRotation="90"/>
      <protection/>
    </xf>
    <xf numFmtId="49" fontId="19" fillId="4" borderId="4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right" vertical="center"/>
      <protection/>
    </xf>
    <xf numFmtId="166" fontId="3" fillId="4" borderId="0" xfId="0" applyNumberFormat="1" applyFont="1" applyFill="1" applyBorder="1" applyAlignment="1" applyProtection="1">
      <alignment horizontal="right" vertical="center"/>
      <protection/>
    </xf>
    <xf numFmtId="1" fontId="3" fillId="4" borderId="4" xfId="0" applyNumberFormat="1" applyFont="1" applyFill="1" applyBorder="1" applyAlignment="1">
      <alignment horizontal="right" vertical="center" indent="1"/>
    </xf>
    <xf numFmtId="166" fontId="2" fillId="4" borderId="4" xfId="0" applyNumberFormat="1" applyFont="1" applyFill="1" applyBorder="1" applyAlignment="1" applyProtection="1">
      <alignment horizontal="center" vertical="center"/>
      <protection/>
    </xf>
    <xf numFmtId="1" fontId="3" fillId="4" borderId="4" xfId="0" applyNumberFormat="1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right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1" fontId="2" fillId="4" borderId="4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 applyProtection="1">
      <alignment vertical="center"/>
      <protection/>
    </xf>
    <xf numFmtId="1" fontId="20" fillId="4" borderId="4" xfId="0" applyNumberFormat="1" applyFont="1" applyFill="1" applyBorder="1" applyAlignment="1" applyProtection="1">
      <alignment horizontal="center" vertical="center"/>
      <protection/>
    </xf>
    <xf numFmtId="1" fontId="2" fillId="2" borderId="11" xfId="0" applyNumberFormat="1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1" xfId="0" applyFont="1" applyFill="1" applyBorder="1" applyAlignment="1" applyProtection="1">
      <alignment vertical="center"/>
      <protection/>
    </xf>
    <xf numFmtId="0" fontId="1" fillId="2" borderId="11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11" xfId="0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1" fontId="2" fillId="2" borderId="0" xfId="0" applyNumberFormat="1" applyFont="1" applyFill="1" applyBorder="1" applyAlignment="1" applyProtection="1">
      <alignment vertical="center"/>
      <protection/>
    </xf>
    <xf numFmtId="0" fontId="18" fillId="3" borderId="1" xfId="0" applyNumberFormat="1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/>
    </xf>
    <xf numFmtId="0" fontId="2" fillId="4" borderId="11" xfId="0" applyFont="1" applyFill="1" applyBorder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3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 textRotation="90"/>
      <protection/>
    </xf>
    <xf numFmtId="0" fontId="0" fillId="2" borderId="0" xfId="0" applyFill="1" applyBorder="1" applyAlignment="1" applyProtection="1">
      <alignment vertical="center"/>
      <protection/>
    </xf>
    <xf numFmtId="0" fontId="3" fillId="3" borderId="8" xfId="0" applyNumberFormat="1" applyFont="1" applyFill="1" applyBorder="1" applyAlignment="1" applyProtection="1">
      <alignment horizontal="left" vertical="center"/>
      <protection/>
    </xf>
    <xf numFmtId="0" fontId="2" fillId="3" borderId="12" xfId="0" applyNumberFormat="1" applyFont="1" applyFill="1" applyBorder="1" applyAlignment="1" applyProtection="1">
      <alignment horizontal="right" vertical="center"/>
      <protection/>
    </xf>
    <xf numFmtId="0" fontId="2" fillId="3" borderId="9" xfId="0" applyNumberFormat="1" applyFont="1" applyFill="1" applyBorder="1" applyAlignment="1" applyProtection="1">
      <alignment horizontal="right" vertical="center"/>
      <protection/>
    </xf>
    <xf numFmtId="0" fontId="3" fillId="3" borderId="8" xfId="0" applyNumberFormat="1" applyFont="1" applyFill="1" applyBorder="1" applyAlignment="1" applyProtection="1">
      <alignment vertical="center"/>
      <protection/>
    </xf>
    <xf numFmtId="0" fontId="2" fillId="3" borderId="12" xfId="0" applyFont="1" applyFill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horizontal="left" vertical="center" indent="1"/>
      <protection/>
    </xf>
    <xf numFmtId="0" fontId="3" fillId="2" borderId="4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horizontal="righ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horizontal="right" vertical="center"/>
      <protection/>
    </xf>
    <xf numFmtId="49" fontId="19" fillId="4" borderId="4" xfId="0" applyNumberFormat="1" applyFont="1" applyFill="1" applyBorder="1" applyAlignment="1" applyProtection="1">
      <alignment horizontal="left" vertical="center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4" borderId="3" xfId="0" applyNumberFormat="1" applyFont="1" applyFill="1" applyBorder="1" applyAlignment="1" applyProtection="1">
      <alignment horizontal="center" vertical="center"/>
      <protection/>
    </xf>
    <xf numFmtId="166" fontId="2" fillId="4" borderId="3" xfId="0" applyNumberFormat="1" applyFont="1" applyFill="1" applyBorder="1" applyAlignment="1" applyProtection="1">
      <alignment horizontal="center" vertical="center"/>
      <protection/>
    </xf>
    <xf numFmtId="166" fontId="3" fillId="4" borderId="3" xfId="0" applyNumberFormat="1" applyFont="1" applyFill="1" applyBorder="1" applyAlignment="1" applyProtection="1">
      <alignment horizontal="center" vertical="center"/>
      <protection/>
    </xf>
    <xf numFmtId="166" fontId="2" fillId="2" borderId="4" xfId="0" applyNumberFormat="1" applyFont="1" applyFill="1" applyBorder="1" applyAlignment="1" applyProtection="1">
      <alignment horizontal="right" vertical="center"/>
      <protection/>
    </xf>
    <xf numFmtId="1" fontId="3" fillId="4" borderId="4" xfId="0" applyNumberFormat="1" applyFont="1" applyFill="1" applyBorder="1" applyAlignment="1" applyProtection="1">
      <alignment horizontal="right" vertical="center" indent="1"/>
      <protection/>
    </xf>
    <xf numFmtId="0" fontId="14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49" fontId="19" fillId="4" borderId="4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right" vertical="center"/>
      <protection/>
    </xf>
    <xf numFmtId="0" fontId="3" fillId="2" borderId="11" xfId="0" applyNumberFormat="1" applyFont="1" applyFill="1" applyBorder="1" applyAlignment="1" applyProtection="1">
      <alignment horizontal="left" vertical="center"/>
      <protection/>
    </xf>
    <xf numFmtId="0" fontId="2" fillId="2" borderId="11" xfId="0" applyNumberFormat="1" applyFont="1" applyFill="1" applyBorder="1" applyAlignment="1" applyProtection="1">
      <alignment horizontal="right" vertical="center"/>
      <protection/>
    </xf>
    <xf numFmtId="1" fontId="2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vertical="center"/>
    </xf>
    <xf numFmtId="0" fontId="3" fillId="2" borderId="6" xfId="0" applyNumberFormat="1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1" fontId="3" fillId="2" borderId="6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lef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5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 applyProtection="1">
      <alignment horizontal="right" vertical="center" indent="1"/>
      <protection/>
    </xf>
    <xf numFmtId="0" fontId="2" fillId="4" borderId="7" xfId="0" applyNumberFormat="1" applyFont="1" applyFill="1" applyBorder="1" applyAlignment="1" applyProtection="1">
      <alignment horizontal="center" vertical="center"/>
      <protection/>
    </xf>
    <xf numFmtId="166" fontId="2" fillId="4" borderId="7" xfId="0" applyNumberFormat="1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right" vertical="center"/>
      <protection/>
    </xf>
    <xf numFmtId="0" fontId="26" fillId="2" borderId="0" xfId="0" applyFont="1" applyFill="1" applyBorder="1" applyAlignment="1">
      <alignment/>
    </xf>
    <xf numFmtId="0" fontId="0" fillId="3" borderId="12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3" fillId="3" borderId="13" xfId="0" applyNumberFormat="1" applyFont="1" applyFill="1" applyBorder="1" applyAlignment="1" applyProtection="1">
      <alignment horizontal="left" vertical="center"/>
      <protection/>
    </xf>
    <xf numFmtId="0" fontId="0" fillId="3" borderId="1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6" fillId="2" borderId="0" xfId="0" applyNumberFormat="1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 textRotation="90"/>
    </xf>
    <xf numFmtId="0" fontId="16" fillId="2" borderId="0" xfId="0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 applyProtection="1">
      <alignment horizontal="left" vertical="center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6" xfId="0" applyNumberFormat="1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left" vertical="center" indent="1"/>
      <protection/>
    </xf>
    <xf numFmtId="0" fontId="2" fillId="4" borderId="3" xfId="0" applyFont="1" applyFill="1" applyBorder="1" applyAlignment="1" applyProtection="1">
      <alignment horizontal="left" vertical="center" indent="1"/>
      <protection/>
    </xf>
    <xf numFmtId="0" fontId="27" fillId="2" borderId="0" xfId="0" applyFont="1" applyFill="1" applyAlignment="1">
      <alignment vertical="center"/>
    </xf>
    <xf numFmtId="0" fontId="2" fillId="4" borderId="4" xfId="0" applyFont="1" applyFill="1" applyBorder="1" applyAlignment="1" applyProtection="1">
      <alignment horizontal="center" vertical="center"/>
      <protection/>
    </xf>
    <xf numFmtId="0" fontId="28" fillId="2" borderId="0" xfId="0" applyFont="1" applyFill="1" applyAlignment="1">
      <alignment/>
    </xf>
    <xf numFmtId="0" fontId="17" fillId="2" borderId="0" xfId="0" applyFont="1" applyFill="1" applyAlignment="1">
      <alignment vertical="center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horizontal="left" vertical="center" indent="1"/>
      <protection/>
    </xf>
    <xf numFmtId="0" fontId="2" fillId="4" borderId="10" xfId="0" applyFont="1" applyFill="1" applyBorder="1" applyAlignment="1" applyProtection="1">
      <alignment horizontal="left" vertical="center" indent="1"/>
      <protection/>
    </xf>
    <xf numFmtId="0" fontId="0" fillId="2" borderId="0" xfId="0" applyFill="1" applyAlignment="1">
      <alignment horizontal="left" indent="1"/>
    </xf>
    <xf numFmtId="0" fontId="3" fillId="3" borderId="13" xfId="0" applyNumberFormat="1" applyFont="1" applyFill="1" applyBorder="1" applyAlignment="1" applyProtection="1">
      <alignment horizontal="left" vertical="center" indent="1"/>
      <protection/>
    </xf>
    <xf numFmtId="0" fontId="3" fillId="3" borderId="2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indent="1"/>
      <protection/>
    </xf>
    <xf numFmtId="49" fontId="19" fillId="4" borderId="0" xfId="0" applyNumberFormat="1" applyFont="1" applyFill="1" applyBorder="1" applyAlignment="1" applyProtection="1">
      <alignment horizontal="left" vertical="center"/>
      <protection/>
    </xf>
    <xf numFmtId="49" fontId="2" fillId="4" borderId="3" xfId="0" applyNumberFormat="1" applyFont="1" applyFill="1" applyBorder="1" applyAlignment="1" applyProtection="1">
      <alignment horizontal="left" vertical="center"/>
      <protection/>
    </xf>
    <xf numFmtId="49" fontId="2" fillId="4" borderId="0" xfId="0" applyNumberFormat="1" applyFont="1" applyFill="1" applyBorder="1" applyAlignment="1" applyProtection="1">
      <alignment horizontal="left" vertical="center"/>
      <protection/>
    </xf>
    <xf numFmtId="0" fontId="13" fillId="4" borderId="0" xfId="0" applyNumberFormat="1" applyFont="1" applyFill="1" applyBorder="1" applyAlignment="1" applyProtection="1">
      <alignment horizontal="left" vertical="center"/>
      <protection/>
    </xf>
    <xf numFmtId="0" fontId="29" fillId="4" borderId="0" xfId="0" applyNumberFormat="1" applyFont="1" applyFill="1" applyBorder="1" applyAlignment="1" applyProtection="1">
      <alignment horizontal="left" vertical="center"/>
      <protection/>
    </xf>
    <xf numFmtId="0" fontId="3" fillId="3" borderId="12" xfId="0" applyFont="1" applyFill="1" applyBorder="1" applyAlignment="1" applyProtection="1">
      <alignment horizontal="left" vertical="center" indent="1"/>
      <protection/>
    </xf>
    <xf numFmtId="0" fontId="5" fillId="3" borderId="9" xfId="0" applyFont="1" applyFill="1" applyBorder="1" applyAlignment="1" applyProtection="1">
      <alignment vertical="center"/>
      <protection/>
    </xf>
    <xf numFmtId="49" fontId="19" fillId="4" borderId="0" xfId="0" applyNumberFormat="1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/>
      <protection/>
    </xf>
    <xf numFmtId="0" fontId="2" fillId="4" borderId="3" xfId="0" applyFont="1" applyFill="1" applyBorder="1" applyAlignment="1" applyProtection="1">
      <alignment vertical="center"/>
      <protection/>
    </xf>
    <xf numFmtId="0" fontId="13" fillId="4" borderId="6" xfId="0" applyNumberFormat="1" applyFont="1" applyFill="1" applyBorder="1" applyAlignment="1" applyProtection="1">
      <alignment horizontal="left" vertical="center"/>
      <protection/>
    </xf>
    <xf numFmtId="0" fontId="2" fillId="4" borderId="1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/>
      <protection/>
    </xf>
    <xf numFmtId="0" fontId="2" fillId="4" borderId="13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horizontal="left" vertical="center"/>
      <protection/>
    </xf>
    <xf numFmtId="165" fontId="5" fillId="4" borderId="0" xfId="0" applyNumberFormat="1" applyFont="1" applyFill="1" applyBorder="1" applyAlignment="1" applyProtection="1">
      <alignment horizontal="left"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4" borderId="3" xfId="0" applyFont="1" applyFill="1" applyBorder="1" applyAlignment="1" applyProtection="1">
      <alignment vertical="center"/>
      <protection/>
    </xf>
    <xf numFmtId="165" fontId="30" fillId="4" borderId="0" xfId="0" applyNumberFormat="1" applyFont="1" applyFill="1" applyBorder="1" applyAlignment="1" applyProtection="1">
      <alignment horizontal="left" vertical="center"/>
      <protection/>
    </xf>
    <xf numFmtId="0" fontId="5" fillId="4" borderId="6" xfId="0" applyFont="1" applyFill="1" applyBorder="1" applyAlignment="1">
      <alignment vertical="center"/>
    </xf>
    <xf numFmtId="0" fontId="18" fillId="3" borderId="9" xfId="0" applyNumberFormat="1" applyFont="1" applyFill="1" applyBorder="1" applyAlignment="1" applyProtection="1">
      <alignment horizontal="center" vertical="center"/>
      <protection/>
    </xf>
    <xf numFmtId="0" fontId="31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/>
    </xf>
    <xf numFmtId="1" fontId="2" fillId="4" borderId="4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NumberFormat="1" applyFont="1" applyFill="1" applyBorder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>
      <alignment/>
    </xf>
    <xf numFmtId="49" fontId="19" fillId="4" borderId="5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Border="1" applyAlignment="1" applyProtection="1">
      <alignment horizontal="right" vertical="center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center" vertical="center"/>
      <protection/>
    </xf>
    <xf numFmtId="0" fontId="2" fillId="4" borderId="15" xfId="0" applyNumberFormat="1" applyFont="1" applyFill="1" applyBorder="1" applyAlignment="1" applyProtection="1">
      <alignment horizontal="left" vertical="center" indent="1"/>
      <protection/>
    </xf>
    <xf numFmtId="165" fontId="2" fillId="4" borderId="7" xfId="0" applyNumberFormat="1" applyFont="1" applyFill="1" applyBorder="1" applyAlignment="1">
      <alignment horizontal="left" vertical="center" indent="1"/>
    </xf>
    <xf numFmtId="165" fontId="2" fillId="4" borderId="4" xfId="0" applyNumberFormat="1" applyFont="1" applyFill="1" applyBorder="1" applyAlignment="1">
      <alignment horizontal="left" vertical="center" indent="1"/>
    </xf>
    <xf numFmtId="0" fontId="2" fillId="2" borderId="4" xfId="0" applyFont="1" applyFill="1" applyBorder="1" applyAlignment="1" applyProtection="1">
      <alignment horizontal="left" vertical="center"/>
      <protection/>
    </xf>
    <xf numFmtId="0" fontId="8" fillId="3" borderId="1" xfId="0" applyNumberFormat="1" applyFont="1" applyFill="1" applyBorder="1" applyAlignment="1" applyProtection="1">
      <alignment horizontal="left" vertical="center" indent="1"/>
      <protection/>
    </xf>
    <xf numFmtId="0" fontId="7" fillId="2" borderId="14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 indent="1"/>
      <protection/>
    </xf>
    <xf numFmtId="0" fontId="7" fillId="2" borderId="0" xfId="0" applyFont="1" applyFill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0" fontId="34" fillId="4" borderId="5" xfId="0" applyFont="1" applyFill="1" applyBorder="1" applyAlignment="1" applyProtection="1">
      <alignment horizontal="left" indent="1"/>
      <protection/>
    </xf>
    <xf numFmtId="0" fontId="34" fillId="4" borderId="0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5" xfId="0" applyNumberFormat="1" applyFont="1" applyFill="1" applyBorder="1" applyAlignment="1" applyProtection="1">
      <alignment vertical="center"/>
      <protection/>
    </xf>
    <xf numFmtId="0" fontId="35" fillId="4" borderId="0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center"/>
      <protection/>
    </xf>
    <xf numFmtId="0" fontId="1" fillId="4" borderId="3" xfId="0" applyFont="1" applyFill="1" applyBorder="1" applyAlignment="1" applyProtection="1">
      <alignment vertical="center"/>
      <protection/>
    </xf>
    <xf numFmtId="0" fontId="1" fillId="4" borderId="0" xfId="0" applyNumberFormat="1" applyFont="1" applyFill="1" applyBorder="1" applyAlignment="1" applyProtection="1">
      <alignment horizontal="left" vertical="center"/>
      <protection/>
    </xf>
    <xf numFmtId="0" fontId="1" fillId="4" borderId="3" xfId="0" applyNumberFormat="1" applyFont="1" applyFill="1" applyBorder="1" applyAlignment="1" applyProtection="1">
      <alignment horizontal="left" vertical="center"/>
      <protection/>
    </xf>
    <xf numFmtId="0" fontId="1" fillId="4" borderId="5" xfId="0" applyNumberFormat="1" applyFont="1" applyFill="1" applyBorder="1" applyAlignment="1" applyProtection="1">
      <alignment horizontal="left" vertical="center" indent="1"/>
      <protection/>
    </xf>
    <xf numFmtId="0" fontId="1" fillId="4" borderId="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34" fillId="4" borderId="0" xfId="0" applyNumberFormat="1" applyFont="1" applyFill="1" applyBorder="1" applyAlignment="1" applyProtection="1">
      <alignment horizontal="left" vertical="center"/>
      <protection/>
    </xf>
    <xf numFmtId="0" fontId="1" fillId="4" borderId="0" xfId="0" applyFont="1" applyFill="1" applyBorder="1" applyAlignment="1" applyProtection="1">
      <alignment horizontal="left"/>
      <protection/>
    </xf>
    <xf numFmtId="0" fontId="34" fillId="4" borderId="0" xfId="0" applyFont="1" applyFill="1" applyBorder="1" applyAlignment="1">
      <alignment/>
    </xf>
    <xf numFmtId="0" fontId="0" fillId="4" borderId="3" xfId="0" applyFill="1" applyBorder="1" applyAlignment="1">
      <alignment vertical="center"/>
    </xf>
    <xf numFmtId="0" fontId="34" fillId="3" borderId="13" xfId="0" applyFont="1" applyFill="1" applyBorder="1" applyAlignment="1" applyProtection="1">
      <alignment horizontal="left" indent="1"/>
      <protection/>
    </xf>
    <xf numFmtId="1" fontId="8" fillId="3" borderId="11" xfId="0" applyNumberFormat="1" applyFont="1" applyFill="1" applyBorder="1" applyAlignment="1" applyProtection="1">
      <alignment horizontal="right" indent="1"/>
      <protection/>
    </xf>
    <xf numFmtId="1" fontId="8" fillId="3" borderId="7" xfId="0" applyNumberFormat="1" applyFont="1" applyFill="1" applyBorder="1" applyAlignment="1" applyProtection="1">
      <alignment horizontal="right" vertical="center" indent="2"/>
      <protection/>
    </xf>
    <xf numFmtId="0" fontId="34" fillId="3" borderId="5" xfId="0" applyNumberFormat="1" applyFont="1" applyFill="1" applyBorder="1" applyAlignment="1" applyProtection="1">
      <alignment horizontal="left" vertical="center" indent="1"/>
      <protection/>
    </xf>
    <xf numFmtId="1" fontId="8" fillId="3" borderId="0" xfId="0" applyNumberFormat="1" applyFont="1" applyFill="1" applyBorder="1" applyAlignment="1" applyProtection="1">
      <alignment horizontal="right" vertical="center" indent="1"/>
      <protection/>
    </xf>
    <xf numFmtId="9" fontId="8" fillId="3" borderId="4" xfId="0" applyNumberFormat="1" applyFont="1" applyFill="1" applyBorder="1" applyAlignment="1" applyProtection="1">
      <alignment horizontal="left" vertical="center" indent="1"/>
      <protection/>
    </xf>
    <xf numFmtId="0" fontId="1" fillId="4" borderId="14" xfId="0" applyNumberFormat="1" applyFont="1" applyFill="1" applyBorder="1" applyAlignment="1" applyProtection="1">
      <alignment horizontal="left" vertical="center" indent="1"/>
      <protection/>
    </xf>
    <xf numFmtId="0" fontId="34" fillId="4" borderId="6" xfId="0" applyFont="1" applyFill="1" applyBorder="1" applyAlignment="1" applyProtection="1">
      <alignment horizontal="left"/>
      <protection/>
    </xf>
    <xf numFmtId="0" fontId="1" fillId="4" borderId="6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34" fillId="3" borderId="14" xfId="0" applyNumberFormat="1" applyFont="1" applyFill="1" applyBorder="1" applyAlignment="1" applyProtection="1">
      <alignment horizontal="left" vertical="center" indent="1"/>
      <protection/>
    </xf>
    <xf numFmtId="1" fontId="8" fillId="3" borderId="6" xfId="0" applyNumberFormat="1" applyFont="1" applyFill="1" applyBorder="1" applyAlignment="1" applyProtection="1">
      <alignment horizontal="right" vertical="center" indent="1"/>
      <protection/>
    </xf>
    <xf numFmtId="9" fontId="8" fillId="3" borderId="10" xfId="0" applyNumberFormat="1" applyFont="1" applyFill="1" applyBorder="1" applyAlignment="1" applyProtection="1">
      <alignment horizontal="left" vertical="center" indent="1"/>
      <protection/>
    </xf>
    <xf numFmtId="0" fontId="1" fillId="2" borderId="0" xfId="0" applyNumberFormat="1" applyFont="1" applyFill="1" applyBorder="1" applyAlignment="1" applyProtection="1">
      <alignment horizontal="left" vertical="center" indent="1"/>
      <protection/>
    </xf>
    <xf numFmtId="0" fontId="34" fillId="2" borderId="0" xfId="0" applyFont="1" applyFill="1" applyBorder="1" applyAlignment="1" applyProtection="1">
      <alignment horizontal="left" indent="1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8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Border="1" applyAlignment="1">
      <alignment vertical="center"/>
    </xf>
    <xf numFmtId="0" fontId="3" fillId="3" borderId="13" xfId="0" applyNumberFormat="1" applyFont="1" applyFill="1" applyBorder="1" applyAlignment="1" applyProtection="1">
      <alignment horizontal="center" textRotation="90"/>
      <protection/>
    </xf>
    <xf numFmtId="0" fontId="2" fillId="3" borderId="2" xfId="0" applyFont="1" applyFill="1" applyBorder="1" applyAlignment="1">
      <alignment horizontal="center" textRotation="90"/>
    </xf>
    <xf numFmtId="0" fontId="3" fillId="3" borderId="5" xfId="0" applyNumberFormat="1" applyFont="1" applyFill="1" applyBorder="1" applyAlignment="1" applyProtection="1">
      <alignment horizontal="center" textRotation="90"/>
      <protection/>
    </xf>
    <xf numFmtId="0" fontId="2" fillId="3" borderId="3" xfId="0" applyFont="1" applyFill="1" applyBorder="1" applyAlignment="1">
      <alignment horizontal="center" textRotation="90"/>
    </xf>
    <xf numFmtId="0" fontId="2" fillId="3" borderId="14" xfId="0" applyFont="1" applyFill="1" applyBorder="1" applyAlignment="1" applyProtection="1">
      <alignment horizontal="center" textRotation="90"/>
      <protection/>
    </xf>
    <xf numFmtId="0" fontId="2" fillId="3" borderId="15" xfId="0" applyFont="1" applyFill="1" applyBorder="1" applyAlignment="1">
      <alignment horizontal="center" textRotation="90"/>
    </xf>
    <xf numFmtId="0" fontId="12" fillId="3" borderId="13" xfId="0" applyNumberFormat="1" applyFont="1" applyFill="1" applyBorder="1" applyAlignment="1" applyProtection="1">
      <alignment horizontal="center" textRotation="90"/>
      <protection/>
    </xf>
    <xf numFmtId="0" fontId="13" fillId="3" borderId="2" xfId="0" applyFont="1" applyFill="1" applyBorder="1" applyAlignment="1">
      <alignment horizontal="center" textRotation="90"/>
    </xf>
    <xf numFmtId="0" fontId="12" fillId="3" borderId="5" xfId="0" applyNumberFormat="1" applyFont="1" applyFill="1" applyBorder="1" applyAlignment="1" applyProtection="1">
      <alignment horizontal="center" textRotation="90"/>
      <protection/>
    </xf>
    <xf numFmtId="0" fontId="13" fillId="3" borderId="3" xfId="0" applyFont="1" applyFill="1" applyBorder="1" applyAlignment="1">
      <alignment horizontal="center" textRotation="90"/>
    </xf>
    <xf numFmtId="0" fontId="13" fillId="3" borderId="14" xfId="0" applyFont="1" applyFill="1" applyBorder="1" applyAlignment="1" applyProtection="1">
      <alignment horizontal="center" textRotation="90"/>
      <protection/>
    </xf>
    <xf numFmtId="0" fontId="13" fillId="3" borderId="15" xfId="0" applyFont="1" applyFill="1" applyBorder="1" applyAlignment="1">
      <alignment horizontal="center" textRotation="90"/>
    </xf>
    <xf numFmtId="0" fontId="3" fillId="3" borderId="2" xfId="0" applyNumberFormat="1" applyFont="1" applyFill="1" applyBorder="1" applyAlignment="1" applyProtection="1">
      <alignment horizontal="center" textRotation="90"/>
      <protection/>
    </xf>
    <xf numFmtId="0" fontId="3" fillId="3" borderId="3" xfId="0" applyNumberFormat="1" applyFont="1" applyFill="1" applyBorder="1" applyAlignment="1" applyProtection="1">
      <alignment horizontal="center" textRotation="90"/>
      <protection/>
    </xf>
    <xf numFmtId="0" fontId="3" fillId="3" borderId="14" xfId="0" applyNumberFormat="1" applyFont="1" applyFill="1" applyBorder="1" applyAlignment="1" applyProtection="1">
      <alignment horizontal="center" textRotation="90"/>
      <protection/>
    </xf>
    <xf numFmtId="0" fontId="3" fillId="3" borderId="15" xfId="0" applyNumberFormat="1" applyFont="1" applyFill="1" applyBorder="1" applyAlignment="1" applyProtection="1">
      <alignment horizontal="center" textRotation="90"/>
      <protection/>
    </xf>
    <xf numFmtId="0" fontId="12" fillId="3" borderId="2" xfId="0" applyNumberFormat="1" applyFont="1" applyFill="1" applyBorder="1" applyAlignment="1" applyProtection="1">
      <alignment horizontal="center" textRotation="90"/>
      <protection/>
    </xf>
    <xf numFmtId="0" fontId="12" fillId="3" borderId="3" xfId="0" applyNumberFormat="1" applyFont="1" applyFill="1" applyBorder="1" applyAlignment="1" applyProtection="1">
      <alignment horizontal="center" textRotation="90"/>
      <protection/>
    </xf>
    <xf numFmtId="0" fontId="12" fillId="3" borderId="14" xfId="0" applyNumberFormat="1" applyFont="1" applyFill="1" applyBorder="1" applyAlignment="1" applyProtection="1">
      <alignment horizontal="center" textRotation="90"/>
      <protection/>
    </xf>
    <xf numFmtId="0" fontId="12" fillId="3" borderId="15" xfId="0" applyNumberFormat="1" applyFont="1" applyFill="1" applyBorder="1" applyAlignment="1" applyProtection="1">
      <alignment horizontal="center" textRotation="90"/>
      <protection/>
    </xf>
    <xf numFmtId="0" fontId="16" fillId="2" borderId="0" xfId="0" applyNumberFormat="1" applyFont="1" applyFill="1" applyBorder="1" applyAlignment="1" applyProtection="1">
      <alignment horizontal="center" textRotation="90"/>
      <protection/>
    </xf>
    <xf numFmtId="0" fontId="14" fillId="2" borderId="0" xfId="0" applyFont="1" applyFill="1" applyBorder="1" applyAlignment="1">
      <alignment horizontal="center" textRotation="90"/>
    </xf>
    <xf numFmtId="0" fontId="14" fillId="2" borderId="0" xfId="0" applyFont="1" applyFill="1" applyBorder="1" applyAlignment="1" applyProtection="1">
      <alignment horizontal="center" textRotation="90"/>
      <protection/>
    </xf>
    <xf numFmtId="0" fontId="3" fillId="2" borderId="0" xfId="0" applyFont="1" applyFill="1" applyAlignment="1" applyProtection="1">
      <alignment horizontal="center"/>
      <protection/>
    </xf>
    <xf numFmtId="0" fontId="17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" fillId="3" borderId="8" xfId="0" applyNumberFormat="1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RowColHeaders="0" tabSelected="1" workbookViewId="0" topLeftCell="A1">
      <selection activeCell="A98" sqref="A98"/>
    </sheetView>
  </sheetViews>
  <sheetFormatPr defaultColWidth="9.140625" defaultRowHeight="12.75"/>
  <cols>
    <col min="1" max="1" width="1.8515625" style="3" customWidth="1"/>
    <col min="2" max="2" width="12.7109375" style="3" customWidth="1"/>
    <col min="3" max="3" width="23.57421875" style="3" customWidth="1"/>
    <col min="4" max="4" width="9.8515625" style="3" customWidth="1"/>
    <col min="5" max="5" width="14.421875" style="3" customWidth="1"/>
    <col min="6" max="7" width="12.140625" style="3" customWidth="1"/>
    <col min="8" max="8" width="12.7109375" style="3" customWidth="1"/>
    <col min="9" max="9" width="23.57421875" style="3" customWidth="1"/>
    <col min="10" max="10" width="9.8515625" style="3" customWidth="1"/>
    <col min="11" max="11" width="14.421875" style="3" customWidth="1"/>
    <col min="12" max="12" width="12.140625" style="3" customWidth="1"/>
    <col min="13" max="16384" width="9.140625" style="3" customWidth="1"/>
  </cols>
  <sheetData>
    <row r="1" spans="1:7" ht="13.5" customHeight="1">
      <c r="A1" s="1"/>
      <c r="B1" s="2"/>
      <c r="C1" s="2"/>
      <c r="D1" s="2"/>
      <c r="E1" s="2"/>
      <c r="F1" s="2"/>
      <c r="G1" s="1"/>
    </row>
    <row r="2" spans="1:8" ht="13.5" customHeight="1">
      <c r="A2" s="1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174"/>
      <c r="H2" s="174"/>
    </row>
    <row r="3" spans="1:8" ht="13.5" customHeight="1">
      <c r="A3" s="5"/>
      <c r="B3" s="241">
        <v>39208</v>
      </c>
      <c r="C3" s="8" t="s">
        <v>115</v>
      </c>
      <c r="D3" s="7" t="s">
        <v>7</v>
      </c>
      <c r="E3" s="6"/>
      <c r="F3" s="7" t="s">
        <v>6</v>
      </c>
      <c r="G3" s="174"/>
      <c r="H3" s="174"/>
    </row>
    <row r="4" spans="1:7" ht="13.5" customHeight="1">
      <c r="A4" s="5"/>
      <c r="B4" s="242">
        <v>39215</v>
      </c>
      <c r="C4" s="8" t="s">
        <v>130</v>
      </c>
      <c r="D4" s="7" t="s">
        <v>5</v>
      </c>
      <c r="E4" s="7"/>
      <c r="F4" s="7" t="s">
        <v>139</v>
      </c>
      <c r="G4" s="174"/>
    </row>
    <row r="5" spans="1:8" ht="13.5" customHeight="1">
      <c r="A5" s="5"/>
      <c r="B5" s="242">
        <f>B4+7</f>
        <v>39222</v>
      </c>
      <c r="C5" s="8" t="s">
        <v>116</v>
      </c>
      <c r="D5" s="7" t="s">
        <v>7</v>
      </c>
      <c r="E5" s="7"/>
      <c r="F5" s="7" t="s">
        <v>6</v>
      </c>
      <c r="G5" s="174"/>
      <c r="H5" s="174"/>
    </row>
    <row r="6" spans="1:13" ht="13.5" customHeight="1">
      <c r="A6" s="5"/>
      <c r="B6" s="242">
        <v>39229</v>
      </c>
      <c r="C6" s="8" t="s">
        <v>131</v>
      </c>
      <c r="D6" s="7" t="s">
        <v>7</v>
      </c>
      <c r="E6" s="7"/>
      <c r="F6" s="7" t="s">
        <v>139</v>
      </c>
      <c r="G6" s="174"/>
      <c r="H6" s="87"/>
      <c r="I6" s="87"/>
      <c r="J6" s="87"/>
      <c r="K6" s="87"/>
      <c r="L6" s="87"/>
      <c r="M6" s="87"/>
    </row>
    <row r="7" spans="1:13" ht="13.5" customHeight="1">
      <c r="A7" s="5"/>
      <c r="B7" s="242">
        <f>B6+7</f>
        <v>39236</v>
      </c>
      <c r="C7" s="8" t="s">
        <v>117</v>
      </c>
      <c r="D7" s="7" t="s">
        <v>7</v>
      </c>
      <c r="E7" s="7"/>
      <c r="F7" s="7" t="s">
        <v>6</v>
      </c>
      <c r="G7" s="174"/>
      <c r="H7" s="87"/>
      <c r="I7" s="87"/>
      <c r="J7" s="87"/>
      <c r="K7" s="87"/>
      <c r="L7" s="87"/>
      <c r="M7" s="87"/>
    </row>
    <row r="8" spans="1:13" ht="13.5" customHeight="1">
      <c r="A8" s="5"/>
      <c r="B8" s="242">
        <f>B7+7</f>
        <v>39243</v>
      </c>
      <c r="C8" s="8" t="s">
        <v>118</v>
      </c>
      <c r="D8" s="7" t="s">
        <v>7</v>
      </c>
      <c r="E8" s="7"/>
      <c r="F8" s="7" t="s">
        <v>6</v>
      </c>
      <c r="G8" s="174"/>
      <c r="H8" s="87"/>
      <c r="I8" s="87"/>
      <c r="J8" s="87"/>
      <c r="K8" s="87"/>
      <c r="L8" s="87"/>
      <c r="M8" s="87"/>
    </row>
    <row r="9" spans="1:13" ht="13.5" customHeight="1">
      <c r="A9" s="5"/>
      <c r="B9" s="242">
        <f>B8+7</f>
        <v>39250</v>
      </c>
      <c r="C9" s="8" t="s">
        <v>119</v>
      </c>
      <c r="D9" s="7" t="s">
        <v>7</v>
      </c>
      <c r="E9" s="7"/>
      <c r="F9" s="7" t="s">
        <v>146</v>
      </c>
      <c r="G9" s="174"/>
      <c r="H9" s="87"/>
      <c r="I9" s="87"/>
      <c r="J9" s="87"/>
      <c r="K9" s="87"/>
      <c r="L9" s="87"/>
      <c r="M9" s="87"/>
    </row>
    <row r="10" spans="1:13" ht="13.5" customHeight="1">
      <c r="A10" s="5"/>
      <c r="B10" s="242">
        <v>39257</v>
      </c>
      <c r="C10" s="8" t="s">
        <v>132</v>
      </c>
      <c r="D10" s="7" t="s">
        <v>7</v>
      </c>
      <c r="E10" s="7"/>
      <c r="F10" s="7" t="s">
        <v>139</v>
      </c>
      <c r="G10" s="174"/>
      <c r="H10" s="87"/>
      <c r="I10" s="87"/>
      <c r="J10" s="87"/>
      <c r="K10" s="87"/>
      <c r="L10" s="87"/>
      <c r="M10" s="87"/>
    </row>
    <row r="11" spans="1:13" ht="13.5" customHeight="1">
      <c r="A11" s="5"/>
      <c r="B11" s="242">
        <v>39264</v>
      </c>
      <c r="C11" s="8" t="s">
        <v>133</v>
      </c>
      <c r="D11" s="7" t="s">
        <v>7</v>
      </c>
      <c r="E11" s="7"/>
      <c r="F11" s="7" t="s">
        <v>139</v>
      </c>
      <c r="G11" s="174"/>
      <c r="H11" s="87"/>
      <c r="I11" s="87"/>
      <c r="J11" s="87"/>
      <c r="K11" s="87"/>
      <c r="L11" s="87"/>
      <c r="M11" s="87"/>
    </row>
    <row r="12" spans="1:13" ht="13.5" customHeight="1">
      <c r="A12" s="5"/>
      <c r="B12" s="242">
        <f>B11+7</f>
        <v>39271</v>
      </c>
      <c r="C12" s="8" t="s">
        <v>120</v>
      </c>
      <c r="D12" s="7" t="s">
        <v>7</v>
      </c>
      <c r="E12" s="7"/>
      <c r="F12" s="7" t="s">
        <v>6</v>
      </c>
      <c r="G12" s="174"/>
      <c r="H12" s="87"/>
      <c r="I12" s="87"/>
      <c r="J12" s="87"/>
      <c r="K12" s="87"/>
      <c r="L12" s="87"/>
      <c r="M12" s="87"/>
    </row>
    <row r="13" spans="1:13" ht="13.5" customHeight="1">
      <c r="A13" s="5"/>
      <c r="B13" s="242">
        <v>39276</v>
      </c>
      <c r="C13" s="8" t="s">
        <v>134</v>
      </c>
      <c r="D13" s="7" t="s">
        <v>140</v>
      </c>
      <c r="E13" s="7"/>
      <c r="F13" s="7" t="s">
        <v>139</v>
      </c>
      <c r="G13" s="174"/>
      <c r="H13" s="87"/>
      <c r="I13" s="87"/>
      <c r="J13" s="87"/>
      <c r="K13" s="87"/>
      <c r="L13" s="87"/>
      <c r="M13" s="87"/>
    </row>
    <row r="14" spans="1:13" ht="13.5" customHeight="1">
      <c r="A14" s="5"/>
      <c r="B14" s="242">
        <v>39277</v>
      </c>
      <c r="C14" s="8" t="s">
        <v>135</v>
      </c>
      <c r="D14" s="7" t="s">
        <v>141</v>
      </c>
      <c r="E14" s="7"/>
      <c r="F14" s="7" t="s">
        <v>139</v>
      </c>
      <c r="G14" s="174"/>
      <c r="H14" s="87"/>
      <c r="I14" s="87"/>
      <c r="J14" s="87"/>
      <c r="K14" s="87"/>
      <c r="L14" s="87"/>
      <c r="M14" s="87"/>
    </row>
    <row r="15" spans="1:13" ht="13.5" customHeight="1">
      <c r="A15" s="5"/>
      <c r="B15" s="242">
        <v>39278</v>
      </c>
      <c r="C15" s="8" t="s">
        <v>136</v>
      </c>
      <c r="D15" s="7" t="s">
        <v>5</v>
      </c>
      <c r="E15" s="7"/>
      <c r="F15" s="7" t="s">
        <v>139</v>
      </c>
      <c r="G15" s="174"/>
      <c r="H15" s="87"/>
      <c r="I15" s="87"/>
      <c r="J15" s="87"/>
      <c r="K15" s="87"/>
      <c r="L15" s="87"/>
      <c r="M15" s="87"/>
    </row>
    <row r="16" spans="1:13" ht="13.5" customHeight="1">
      <c r="A16" s="5"/>
      <c r="B16" s="242">
        <v>39285</v>
      </c>
      <c r="C16" s="7" t="s">
        <v>137</v>
      </c>
      <c r="D16" s="7"/>
      <c r="E16" s="7"/>
      <c r="F16" s="7"/>
      <c r="G16" s="174"/>
      <c r="H16" s="87"/>
      <c r="I16" s="87"/>
      <c r="J16" s="87"/>
      <c r="K16" s="87"/>
      <c r="L16" s="87"/>
      <c r="M16" s="87"/>
    </row>
    <row r="17" spans="1:13" ht="13.5" customHeight="1">
      <c r="A17" s="5"/>
      <c r="B17" s="242">
        <v>39292</v>
      </c>
      <c r="C17" s="8" t="s">
        <v>138</v>
      </c>
      <c r="D17" s="7" t="s">
        <v>7</v>
      </c>
      <c r="E17" s="7"/>
      <c r="F17" s="7" t="s">
        <v>139</v>
      </c>
      <c r="G17" s="174"/>
      <c r="H17" s="87"/>
      <c r="I17" s="87"/>
      <c r="J17" s="87"/>
      <c r="K17" s="87"/>
      <c r="L17" s="87"/>
      <c r="M17" s="87"/>
    </row>
    <row r="18" spans="1:13" ht="13.5" customHeight="1">
      <c r="A18" s="1"/>
      <c r="B18" s="242">
        <f>B17+7</f>
        <v>39299</v>
      </c>
      <c r="C18" s="8" t="s">
        <v>121</v>
      </c>
      <c r="D18" s="7" t="s">
        <v>142</v>
      </c>
      <c r="E18" s="7"/>
      <c r="F18" s="7" t="s">
        <v>6</v>
      </c>
      <c r="G18" s="87"/>
      <c r="H18" s="87"/>
      <c r="I18" s="87"/>
      <c r="J18" s="87"/>
      <c r="K18" s="87"/>
      <c r="L18" s="87"/>
      <c r="M18" s="87"/>
    </row>
    <row r="19" spans="1:8" ht="13.5" customHeight="1">
      <c r="A19" s="5"/>
      <c r="B19" s="242">
        <f>B18+7</f>
        <v>39306</v>
      </c>
      <c r="C19" s="8" t="s">
        <v>122</v>
      </c>
      <c r="D19" s="7" t="s">
        <v>7</v>
      </c>
      <c r="E19" s="7"/>
      <c r="F19" s="8" t="s">
        <v>145</v>
      </c>
      <c r="G19" s="174"/>
      <c r="H19" s="87"/>
    </row>
    <row r="20" spans="1:8" ht="13.5" customHeight="1">
      <c r="A20" s="5"/>
      <c r="B20" s="242">
        <f>B19+6</f>
        <v>39312</v>
      </c>
      <c r="C20" s="8" t="s">
        <v>129</v>
      </c>
      <c r="D20" s="7" t="s">
        <v>8</v>
      </c>
      <c r="E20" s="7" t="s">
        <v>144</v>
      </c>
      <c r="F20" s="7" t="s">
        <v>6</v>
      </c>
      <c r="G20" s="174"/>
      <c r="H20" s="87"/>
    </row>
    <row r="21" spans="1:8" ht="13.5" customHeight="1">
      <c r="A21" s="5"/>
      <c r="B21" s="242">
        <f>B20</f>
        <v>39312</v>
      </c>
      <c r="C21" s="8" t="s">
        <v>128</v>
      </c>
      <c r="D21" s="7" t="s">
        <v>143</v>
      </c>
      <c r="E21" s="7" t="s">
        <v>144</v>
      </c>
      <c r="F21" s="8" t="s">
        <v>147</v>
      </c>
      <c r="G21" s="174"/>
      <c r="H21" s="87"/>
    </row>
    <row r="22" spans="1:8" ht="13.5" customHeight="1">
      <c r="A22" s="5"/>
      <c r="B22" s="242">
        <f>B21+1</f>
        <v>39313</v>
      </c>
      <c r="C22" s="8" t="s">
        <v>123</v>
      </c>
      <c r="D22" s="7" t="s">
        <v>8</v>
      </c>
      <c r="E22" s="7" t="s">
        <v>144</v>
      </c>
      <c r="F22" s="8" t="s">
        <v>145</v>
      </c>
      <c r="G22" s="174"/>
      <c r="H22" s="87"/>
    </row>
    <row r="23" spans="1:8" ht="13.5" customHeight="1">
      <c r="A23" s="9"/>
      <c r="B23" s="242">
        <f>B22+8</f>
        <v>39321</v>
      </c>
      <c r="C23" s="8" t="s">
        <v>124</v>
      </c>
      <c r="D23" s="7" t="s">
        <v>7</v>
      </c>
      <c r="E23" s="7"/>
      <c r="F23" s="8" t="s">
        <v>145</v>
      </c>
      <c r="G23" s="70"/>
      <c r="H23" s="87"/>
    </row>
    <row r="24" spans="2:8" ht="12.75">
      <c r="B24" s="242">
        <f>B23+6</f>
        <v>39327</v>
      </c>
      <c r="C24" s="8" t="s">
        <v>125</v>
      </c>
      <c r="D24" s="7" t="s">
        <v>7</v>
      </c>
      <c r="E24" s="7"/>
      <c r="F24" s="8" t="s">
        <v>145</v>
      </c>
      <c r="G24" s="87"/>
      <c r="H24" s="87"/>
    </row>
    <row r="25" spans="2:8" ht="12.75">
      <c r="B25" s="242">
        <f>B24+7</f>
        <v>39334</v>
      </c>
      <c r="C25" s="8" t="s">
        <v>126</v>
      </c>
      <c r="D25" s="7" t="s">
        <v>7</v>
      </c>
      <c r="E25" s="7"/>
      <c r="F25" s="7" t="s">
        <v>6</v>
      </c>
      <c r="G25" s="87"/>
      <c r="H25" s="87"/>
    </row>
    <row r="26" spans="2:8" ht="12.75">
      <c r="B26" s="242">
        <f>B25+7</f>
        <v>39341</v>
      </c>
      <c r="C26" s="8" t="s">
        <v>127</v>
      </c>
      <c r="D26" s="7" t="s">
        <v>7</v>
      </c>
      <c r="E26" s="7"/>
      <c r="F26" s="8" t="s">
        <v>145</v>
      </c>
      <c r="G26" s="87"/>
      <c r="H26" s="87"/>
    </row>
    <row r="27" spans="2:8" ht="12.75">
      <c r="B27" s="175"/>
      <c r="C27" s="175"/>
      <c r="D27" s="175"/>
      <c r="E27" s="175"/>
      <c r="F27" s="175"/>
      <c r="G27" s="87"/>
      <c r="H27" s="87"/>
    </row>
    <row r="28" spans="2:8" ht="12.75">
      <c r="B28" s="176" t="s">
        <v>9</v>
      </c>
      <c r="C28" s="84"/>
      <c r="D28" s="84"/>
      <c r="E28" s="84"/>
      <c r="F28" s="84"/>
      <c r="G28" s="87"/>
      <c r="H28" s="87"/>
    </row>
    <row r="29" spans="2:8" ht="12.75">
      <c r="B29" s="179" t="s">
        <v>152</v>
      </c>
      <c r="C29" s="178" t="s">
        <v>151</v>
      </c>
      <c r="D29" s="84"/>
      <c r="E29" s="84"/>
      <c r="F29" s="84"/>
      <c r="G29" s="87"/>
      <c r="H29" s="87"/>
    </row>
    <row r="30" spans="2:8" ht="12.75">
      <c r="B30" s="179" t="s">
        <v>150</v>
      </c>
      <c r="C30" s="292" t="s">
        <v>10</v>
      </c>
      <c r="D30" s="292"/>
      <c r="E30" s="84"/>
      <c r="F30" s="84"/>
      <c r="G30" s="87"/>
      <c r="H30" s="87"/>
    </row>
    <row r="31" spans="2:8" ht="12.75">
      <c r="B31" s="180">
        <v>39304</v>
      </c>
      <c r="C31" s="178" t="s">
        <v>148</v>
      </c>
      <c r="D31" s="178"/>
      <c r="E31" s="84"/>
      <c r="F31" s="84"/>
      <c r="G31" s="87"/>
      <c r="H31" s="87"/>
    </row>
    <row r="32" spans="2:6" ht="12.75">
      <c r="B32" s="177">
        <v>39417</v>
      </c>
      <c r="C32" s="292" t="s">
        <v>149</v>
      </c>
      <c r="D32" s="292"/>
      <c r="E32" s="87"/>
      <c r="F32" s="70"/>
    </row>
    <row r="33" spans="2:6" ht="12.75">
      <c r="B33" s="181"/>
      <c r="C33" s="291"/>
      <c r="D33" s="291"/>
      <c r="E33" s="88"/>
      <c r="F33" s="88"/>
    </row>
    <row r="34" spans="2:6" ht="12.75">
      <c r="B34" s="180"/>
      <c r="C34" s="291"/>
      <c r="D34" s="291"/>
      <c r="E34" s="87"/>
      <c r="F34" s="87"/>
    </row>
    <row r="35" spans="2:6" ht="12.75">
      <c r="B35" s="173"/>
      <c r="C35" s="182"/>
      <c r="D35" s="87"/>
      <c r="E35" s="87"/>
      <c r="F35" s="87"/>
    </row>
    <row r="36" spans="2:6" ht="12.75">
      <c r="B36" s="173"/>
      <c r="C36" s="182"/>
      <c r="D36" s="87"/>
      <c r="E36" s="87"/>
      <c r="F36" s="87"/>
    </row>
    <row r="37" spans="2:6" ht="12.75">
      <c r="B37" s="173"/>
      <c r="C37" s="182"/>
      <c r="D37" s="87"/>
      <c r="E37" s="87"/>
      <c r="F37" s="87"/>
    </row>
    <row r="38" spans="2:6" ht="12.75">
      <c r="B38" s="173"/>
      <c r="C38" s="182"/>
      <c r="D38" s="87"/>
      <c r="E38" s="87"/>
      <c r="F38" s="87"/>
    </row>
    <row r="39" spans="2:6" ht="12.75">
      <c r="B39" s="173"/>
      <c r="C39" s="182"/>
      <c r="D39" s="87"/>
      <c r="E39" s="87"/>
      <c r="F39" s="87"/>
    </row>
    <row r="40" spans="2:6" ht="12.75">
      <c r="B40" s="87"/>
      <c r="C40" s="87"/>
      <c r="D40" s="87"/>
      <c r="E40" s="87"/>
      <c r="F40" s="87"/>
    </row>
    <row r="98" ht="12.75" customHeight="1"/>
    <row r="100" ht="12.75" customHeight="1"/>
    <row r="102" ht="12.75" customHeight="1"/>
    <row r="104" ht="12.75" customHeight="1"/>
    <row r="106" ht="12.75" customHeight="1"/>
    <row r="108" ht="12.75" customHeight="1"/>
  </sheetData>
  <mergeCells count="4">
    <mergeCell ref="C33:D33"/>
    <mergeCell ref="C34:D34"/>
    <mergeCell ref="C32:D32"/>
    <mergeCell ref="C30:D30"/>
  </mergeCells>
  <printOptions/>
  <pageMargins left="0" right="0" top="0.3937007874015748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54"/>
  <sheetViews>
    <sheetView showGridLines="0" showRowColHeaders="0" workbookViewId="0" topLeftCell="A1">
      <selection activeCell="B47" sqref="B47"/>
    </sheetView>
  </sheetViews>
  <sheetFormatPr defaultColWidth="9.140625" defaultRowHeight="12" customHeight="1"/>
  <cols>
    <col min="1" max="1" width="1.8515625" style="16" customWidth="1"/>
    <col min="2" max="2" width="3.00390625" style="16" customWidth="1"/>
    <col min="3" max="3" width="16.7109375" style="16" customWidth="1"/>
    <col min="4" max="4" width="4.57421875" style="16" customWidth="1"/>
    <col min="5" max="5" width="9.140625" style="16" customWidth="1"/>
    <col min="6" max="6" width="6.421875" style="16" customWidth="1"/>
    <col min="7" max="7" width="4.140625" style="23" customWidth="1"/>
    <col min="8" max="8" width="3.00390625" style="16" customWidth="1"/>
    <col min="9" max="9" width="16.7109375" style="16" customWidth="1"/>
    <col min="10" max="10" width="4.57421875" style="16" customWidth="1"/>
    <col min="11" max="11" width="9.140625" style="16" customWidth="1"/>
    <col min="12" max="12" width="6.421875" style="16" customWidth="1"/>
    <col min="13" max="13" width="4.140625" style="16" customWidth="1"/>
    <col min="14" max="14" width="3.00390625" style="16" customWidth="1"/>
    <col min="15" max="15" width="16.7109375" style="16" customWidth="1"/>
    <col min="16" max="16" width="4.57421875" style="16" customWidth="1"/>
    <col min="17" max="17" width="9.140625" style="16" customWidth="1"/>
    <col min="18" max="18" width="6.421875" style="16" customWidth="1"/>
    <col min="19" max="16384" width="9.140625" style="16" customWidth="1"/>
  </cols>
  <sheetData>
    <row r="1" ht="13.5" customHeight="1"/>
    <row r="2" spans="2:41" ht="12" customHeight="1">
      <c r="B2" s="244" t="s">
        <v>185</v>
      </c>
      <c r="C2" s="244"/>
      <c r="D2" s="245"/>
      <c r="E2" s="246"/>
      <c r="F2" s="246"/>
      <c r="G2" s="24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248"/>
      <c r="AO2" s="248"/>
    </row>
    <row r="3" spans="2:32" ht="12" customHeight="1">
      <c r="B3" s="249"/>
      <c r="C3" s="250"/>
      <c r="D3" s="251"/>
      <c r="E3" s="251"/>
      <c r="F3" s="252"/>
      <c r="G3" s="13"/>
      <c r="H3" s="249"/>
      <c r="I3" s="250"/>
      <c r="J3" s="251"/>
      <c r="K3" s="251"/>
      <c r="L3" s="252"/>
      <c r="M3" s="13"/>
      <c r="N3" s="13"/>
      <c r="O3" s="13"/>
      <c r="P3" s="13"/>
      <c r="Q3" s="13"/>
      <c r="R3" s="14"/>
      <c r="S3" s="13"/>
      <c r="T3" s="13"/>
      <c r="U3" s="13"/>
      <c r="V3" s="13"/>
      <c r="W3" s="14"/>
      <c r="X3" s="13"/>
      <c r="Y3" s="13"/>
      <c r="Z3" s="13"/>
      <c r="AA3" s="13"/>
      <c r="AB3" s="15"/>
      <c r="AC3" s="14"/>
      <c r="AD3" s="13"/>
      <c r="AE3" s="13"/>
      <c r="AF3" s="13"/>
    </row>
    <row r="4" spans="2:27" ht="12" customHeight="1">
      <c r="B4" s="253"/>
      <c r="C4" s="254" t="s">
        <v>224</v>
      </c>
      <c r="D4" s="255"/>
      <c r="E4" s="255"/>
      <c r="F4" s="256"/>
      <c r="G4" s="15"/>
      <c r="H4" s="257"/>
      <c r="I4" s="258" t="s">
        <v>225</v>
      </c>
      <c r="J4" s="259"/>
      <c r="K4" s="259"/>
      <c r="L4" s="260"/>
      <c r="M4" s="13"/>
      <c r="N4" s="13"/>
      <c r="O4" s="13"/>
      <c r="P4" s="13"/>
      <c r="Q4" s="13"/>
      <c r="R4" s="11"/>
      <c r="S4" s="13"/>
      <c r="T4" s="13"/>
      <c r="U4" s="13"/>
      <c r="V4" s="13"/>
      <c r="W4" s="15"/>
      <c r="X4" s="15"/>
      <c r="Y4" s="13"/>
      <c r="Z4" s="13"/>
      <c r="AA4" s="13"/>
    </row>
    <row r="5" spans="2:27" ht="12" customHeight="1">
      <c r="B5" s="257"/>
      <c r="C5" s="261" t="s">
        <v>11</v>
      </c>
      <c r="D5" s="261" t="s">
        <v>186</v>
      </c>
      <c r="E5" s="261" t="s">
        <v>187</v>
      </c>
      <c r="F5" s="293" t="s">
        <v>6</v>
      </c>
      <c r="G5" s="15"/>
      <c r="H5" s="263"/>
      <c r="I5" s="261" t="s">
        <v>11</v>
      </c>
      <c r="J5" s="261" t="s">
        <v>188</v>
      </c>
      <c r="K5" s="261" t="s">
        <v>189</v>
      </c>
      <c r="L5" s="293"/>
      <c r="M5" s="13"/>
      <c r="N5" s="13"/>
      <c r="O5" s="13"/>
      <c r="P5" s="13"/>
      <c r="Q5" s="13"/>
      <c r="R5" s="11"/>
      <c r="S5" s="11"/>
      <c r="T5" s="11"/>
      <c r="U5" s="11"/>
      <c r="V5" s="11"/>
      <c r="W5" s="11"/>
      <c r="X5" s="11"/>
      <c r="Y5" s="13"/>
      <c r="Z5" s="13"/>
      <c r="AA5" s="13"/>
    </row>
    <row r="6" spans="2:27" ht="12" customHeight="1">
      <c r="B6" s="263"/>
      <c r="C6" s="261" t="s">
        <v>115</v>
      </c>
      <c r="D6" s="261" t="s">
        <v>190</v>
      </c>
      <c r="E6" s="261" t="s">
        <v>187</v>
      </c>
      <c r="F6" s="294"/>
      <c r="G6" s="15"/>
      <c r="H6" s="263"/>
      <c r="I6" s="261" t="s">
        <v>226</v>
      </c>
      <c r="J6" s="261" t="s">
        <v>191</v>
      </c>
      <c r="K6" s="261"/>
      <c r="L6" s="294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3"/>
      <c r="Z6" s="13"/>
      <c r="AA6" s="13"/>
    </row>
    <row r="7" spans="2:27" ht="12" customHeight="1">
      <c r="B7" s="263"/>
      <c r="C7" s="261"/>
      <c r="D7" s="261"/>
      <c r="E7" s="261"/>
      <c r="F7" s="260"/>
      <c r="G7" s="13"/>
      <c r="H7" s="263"/>
      <c r="I7" s="261"/>
      <c r="J7" s="261"/>
      <c r="K7" s="261"/>
      <c r="L7" s="260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3"/>
      <c r="Z7" s="13"/>
      <c r="AA7" s="13"/>
    </row>
    <row r="8" spans="2:27" ht="12" customHeight="1">
      <c r="B8" s="257"/>
      <c r="C8" s="254" t="s">
        <v>227</v>
      </c>
      <c r="D8" s="259"/>
      <c r="E8" s="259"/>
      <c r="F8" s="260"/>
      <c r="G8" s="15"/>
      <c r="H8" s="257"/>
      <c r="I8" s="254" t="s">
        <v>225</v>
      </c>
      <c r="J8" s="259"/>
      <c r="K8" s="259"/>
      <c r="L8" s="260"/>
      <c r="M8" s="13"/>
      <c r="N8" s="13"/>
      <c r="O8" s="13"/>
      <c r="P8" s="13"/>
      <c r="Q8" s="13"/>
      <c r="R8" s="11"/>
      <c r="S8" s="11"/>
      <c r="T8" s="11"/>
      <c r="U8" s="11"/>
      <c r="V8" s="11"/>
      <c r="W8" s="11"/>
      <c r="X8" s="11"/>
      <c r="Y8" s="13"/>
      <c r="Z8" s="13"/>
      <c r="AA8" s="13"/>
    </row>
    <row r="9" spans="2:27" ht="12" customHeight="1">
      <c r="B9" s="263"/>
      <c r="C9" s="261" t="s">
        <v>11</v>
      </c>
      <c r="D9" s="261" t="s">
        <v>192</v>
      </c>
      <c r="E9" s="261" t="s">
        <v>12</v>
      </c>
      <c r="F9" s="293" t="s">
        <v>6</v>
      </c>
      <c r="G9" s="15"/>
      <c r="H9" s="263"/>
      <c r="I9" s="261" t="s">
        <v>11</v>
      </c>
      <c r="J9" s="261" t="s">
        <v>193</v>
      </c>
      <c r="K9" s="261" t="s">
        <v>189</v>
      </c>
      <c r="L9" s="293" t="s">
        <v>6</v>
      </c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3"/>
      <c r="Z9" s="13"/>
      <c r="AA9" s="13"/>
    </row>
    <row r="10" spans="2:27" ht="12" customHeight="1">
      <c r="B10" s="263"/>
      <c r="C10" s="261" t="s">
        <v>116</v>
      </c>
      <c r="D10" s="261" t="s">
        <v>194</v>
      </c>
      <c r="E10" s="261" t="s">
        <v>12</v>
      </c>
      <c r="F10" s="294"/>
      <c r="G10" s="15"/>
      <c r="H10" s="263"/>
      <c r="I10" s="261" t="s">
        <v>228</v>
      </c>
      <c r="J10" s="261" t="s">
        <v>195</v>
      </c>
      <c r="K10" s="261" t="s">
        <v>196</v>
      </c>
      <c r="L10" s="294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3"/>
      <c r="Z10" s="13"/>
      <c r="AA10" s="13"/>
    </row>
    <row r="11" spans="2:27" ht="12" customHeight="1">
      <c r="B11" s="263"/>
      <c r="C11" s="261"/>
      <c r="D11" s="261"/>
      <c r="E11" s="261"/>
      <c r="F11" s="260"/>
      <c r="G11" s="13"/>
      <c r="H11" s="263"/>
      <c r="I11" s="261"/>
      <c r="J11" s="261"/>
      <c r="K11" s="261"/>
      <c r="L11" s="260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3"/>
      <c r="Z11" s="13"/>
      <c r="AA11" s="13"/>
    </row>
    <row r="12" spans="2:27" ht="12" customHeight="1">
      <c r="B12" s="257"/>
      <c r="C12" s="254" t="s">
        <v>229</v>
      </c>
      <c r="D12" s="259"/>
      <c r="E12" s="259"/>
      <c r="F12" s="260"/>
      <c r="G12" s="15"/>
      <c r="H12" s="257"/>
      <c r="I12" s="254" t="s">
        <v>230</v>
      </c>
      <c r="J12" s="259"/>
      <c r="K12" s="259"/>
      <c r="L12" s="260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3"/>
      <c r="Z12" s="13"/>
      <c r="AA12" s="13"/>
    </row>
    <row r="13" spans="2:27" ht="12" customHeight="1">
      <c r="B13" s="263"/>
      <c r="C13" s="261" t="s">
        <v>11</v>
      </c>
      <c r="D13" s="261" t="s">
        <v>197</v>
      </c>
      <c r="E13" s="261" t="s">
        <v>187</v>
      </c>
      <c r="F13" s="293" t="s">
        <v>6</v>
      </c>
      <c r="G13" s="15"/>
      <c r="H13" s="263"/>
      <c r="I13" s="261" t="s">
        <v>231</v>
      </c>
      <c r="J13" s="261" t="s">
        <v>198</v>
      </c>
      <c r="K13" s="261" t="s">
        <v>189</v>
      </c>
      <c r="L13" s="293" t="s">
        <v>145</v>
      </c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3"/>
      <c r="Z13" s="13"/>
      <c r="AA13" s="13"/>
    </row>
    <row r="14" spans="2:27" ht="12" customHeight="1">
      <c r="B14" s="263"/>
      <c r="C14" s="261" t="s">
        <v>117</v>
      </c>
      <c r="D14" s="261" t="s">
        <v>199</v>
      </c>
      <c r="E14" s="261" t="s">
        <v>187</v>
      </c>
      <c r="F14" s="294"/>
      <c r="G14" s="13"/>
      <c r="H14" s="263"/>
      <c r="I14" s="261" t="s">
        <v>11</v>
      </c>
      <c r="J14" s="261" t="s">
        <v>200</v>
      </c>
      <c r="K14" s="261" t="s">
        <v>189</v>
      </c>
      <c r="L14" s="294"/>
      <c r="M14" s="13"/>
      <c r="N14" s="13"/>
      <c r="O14" s="13"/>
      <c r="P14" s="13"/>
      <c r="Q14" s="13"/>
      <c r="R14" s="11"/>
      <c r="S14" s="11"/>
      <c r="T14" s="11"/>
      <c r="U14" s="11"/>
      <c r="V14" s="11"/>
      <c r="W14" s="11"/>
      <c r="X14" s="11"/>
      <c r="Y14" s="13"/>
      <c r="Z14" s="13"/>
      <c r="AA14" s="13"/>
    </row>
    <row r="15" spans="2:27" ht="12" customHeight="1">
      <c r="B15" s="263"/>
      <c r="C15" s="261"/>
      <c r="D15" s="261"/>
      <c r="E15" s="261"/>
      <c r="F15" s="260"/>
      <c r="G15" s="13"/>
      <c r="H15" s="263"/>
      <c r="I15" s="261"/>
      <c r="J15" s="261"/>
      <c r="K15" s="261"/>
      <c r="L15" s="260"/>
      <c r="M15" s="13"/>
      <c r="N15" s="13"/>
      <c r="O15" s="13"/>
      <c r="P15" s="13"/>
      <c r="Q15" s="13"/>
      <c r="R15" s="11"/>
      <c r="S15" s="11"/>
      <c r="T15" s="11"/>
      <c r="U15" s="11"/>
      <c r="V15" s="11"/>
      <c r="W15" s="11"/>
      <c r="X15" s="11"/>
      <c r="Y15" s="13"/>
      <c r="Z15" s="13"/>
      <c r="AA15" s="13"/>
    </row>
    <row r="16" spans="2:27" ht="12" customHeight="1">
      <c r="B16" s="257"/>
      <c r="C16" s="254" t="s">
        <v>232</v>
      </c>
      <c r="D16" s="259"/>
      <c r="E16" s="259"/>
      <c r="F16" s="260"/>
      <c r="G16" s="13"/>
      <c r="H16" s="257"/>
      <c r="I16" s="254" t="s">
        <v>233</v>
      </c>
      <c r="J16" s="259"/>
      <c r="K16" s="259"/>
      <c r="L16" s="260"/>
      <c r="M16" s="13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3"/>
      <c r="Z16" s="13"/>
      <c r="AA16" s="13"/>
    </row>
    <row r="17" spans="2:27" ht="12" customHeight="1">
      <c r="B17" s="263"/>
      <c r="C17" s="261" t="s">
        <v>11</v>
      </c>
      <c r="D17" s="261" t="s">
        <v>201</v>
      </c>
      <c r="E17" s="261" t="s">
        <v>202</v>
      </c>
      <c r="F17" s="293" t="s">
        <v>6</v>
      </c>
      <c r="G17" s="13"/>
      <c r="H17" s="263"/>
      <c r="I17" s="261" t="s">
        <v>11</v>
      </c>
      <c r="J17" s="261">
        <v>157</v>
      </c>
      <c r="K17" s="261" t="s">
        <v>203</v>
      </c>
      <c r="L17" s="293" t="s">
        <v>145</v>
      </c>
      <c r="M17" s="13"/>
      <c r="N17" s="13"/>
      <c r="O17" s="13"/>
      <c r="P17" s="13"/>
      <c r="Q17" s="13"/>
      <c r="R17" s="11"/>
      <c r="S17" s="11"/>
      <c r="T17" s="11"/>
      <c r="U17" s="11"/>
      <c r="V17" s="11"/>
      <c r="W17" s="11"/>
      <c r="X17" s="11"/>
      <c r="Y17" s="13"/>
      <c r="Z17" s="13"/>
      <c r="AA17" s="13"/>
    </row>
    <row r="18" spans="2:27" ht="12" customHeight="1">
      <c r="B18" s="263"/>
      <c r="C18" s="261" t="s">
        <v>118</v>
      </c>
      <c r="D18" s="261">
        <v>177</v>
      </c>
      <c r="E18" s="261" t="s">
        <v>204</v>
      </c>
      <c r="F18" s="294"/>
      <c r="G18" s="13"/>
      <c r="H18" s="263"/>
      <c r="I18" s="261" t="s">
        <v>124</v>
      </c>
      <c r="J18" s="261" t="s">
        <v>205</v>
      </c>
      <c r="K18" s="261" t="s">
        <v>206</v>
      </c>
      <c r="L18" s="294"/>
      <c r="M18" s="13"/>
      <c r="N18" s="13"/>
      <c r="O18" s="13"/>
      <c r="P18" s="13"/>
      <c r="Q18" s="13"/>
      <c r="R18" s="13"/>
      <c r="S18" s="11"/>
      <c r="T18" s="11"/>
      <c r="U18" s="11"/>
      <c r="V18" s="11"/>
      <c r="W18" s="11"/>
      <c r="X18" s="11"/>
      <c r="Y18" s="13"/>
      <c r="Z18" s="13"/>
      <c r="AA18" s="13"/>
    </row>
    <row r="19" spans="2:27" ht="12" customHeight="1">
      <c r="B19" s="263"/>
      <c r="C19" s="261"/>
      <c r="D19" s="264"/>
      <c r="E19" s="261"/>
      <c r="F19" s="262"/>
      <c r="G19" s="13"/>
      <c r="H19" s="263"/>
      <c r="I19" s="261"/>
      <c r="J19" s="264"/>
      <c r="K19" s="264"/>
      <c r="L19" s="265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 ht="12" customHeight="1">
      <c r="B20" s="257"/>
      <c r="C20" s="254" t="s">
        <v>234</v>
      </c>
      <c r="D20" s="259"/>
      <c r="E20" s="259"/>
      <c r="F20" s="260"/>
      <c r="G20" s="13"/>
      <c r="H20" s="257"/>
      <c r="I20" s="254" t="s">
        <v>235</v>
      </c>
      <c r="J20" s="259"/>
      <c r="K20" s="259"/>
      <c r="L20" s="260"/>
      <c r="M20" s="13"/>
      <c r="N20" s="12"/>
      <c r="O20" s="12"/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ht="12" customHeight="1">
      <c r="B21" s="263"/>
      <c r="C21" s="261" t="s">
        <v>11</v>
      </c>
      <c r="D21" s="261" t="s">
        <v>102</v>
      </c>
      <c r="E21" s="261" t="s">
        <v>207</v>
      </c>
      <c r="F21" s="293" t="s">
        <v>146</v>
      </c>
      <c r="G21" s="13"/>
      <c r="H21" s="263"/>
      <c r="I21" s="261" t="s">
        <v>125</v>
      </c>
      <c r="J21" s="261" t="s">
        <v>208</v>
      </c>
      <c r="K21" s="261" t="s">
        <v>209</v>
      </c>
      <c r="L21" s="293" t="s">
        <v>145</v>
      </c>
      <c r="M21" s="13"/>
      <c r="N21" s="214"/>
      <c r="O21" s="214"/>
      <c r="P21" s="13"/>
      <c r="Q21" s="11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2:27" ht="12" customHeight="1">
      <c r="B22" s="263"/>
      <c r="C22" s="261" t="s">
        <v>119</v>
      </c>
      <c r="D22" s="261" t="s">
        <v>210</v>
      </c>
      <c r="E22" s="261" t="s">
        <v>211</v>
      </c>
      <c r="F22" s="294"/>
      <c r="G22" s="13"/>
      <c r="H22" s="263"/>
      <c r="I22" s="261" t="s">
        <v>11</v>
      </c>
      <c r="J22" s="261">
        <v>127</v>
      </c>
      <c r="K22" s="261" t="s">
        <v>212</v>
      </c>
      <c r="L22" s="294"/>
      <c r="M22" s="15"/>
      <c r="N22" s="214"/>
      <c r="O22" s="214"/>
      <c r="P22" s="13"/>
      <c r="Q22" s="11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ht="12" customHeight="1">
      <c r="B23" s="263"/>
      <c r="C23" s="261"/>
      <c r="D23" s="264"/>
      <c r="E23" s="264"/>
      <c r="F23" s="265"/>
      <c r="G23" s="13"/>
      <c r="H23" s="263"/>
      <c r="I23" s="261"/>
      <c r="J23" s="264"/>
      <c r="K23" s="264"/>
      <c r="L23" s="265"/>
      <c r="M23" s="13"/>
      <c r="N23" s="214"/>
      <c r="O23" s="214"/>
      <c r="P23" s="13"/>
      <c r="Q23" s="11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2:27" ht="12" customHeight="1">
      <c r="B24" s="257"/>
      <c r="C24" s="254" t="s">
        <v>236</v>
      </c>
      <c r="D24" s="259"/>
      <c r="E24" s="259"/>
      <c r="F24" s="260"/>
      <c r="G24" s="13"/>
      <c r="H24" s="263"/>
      <c r="I24" s="266" t="s">
        <v>237</v>
      </c>
      <c r="J24" s="261"/>
      <c r="K24" s="261"/>
      <c r="L24" s="260"/>
      <c r="M24" s="13"/>
      <c r="N24" s="214"/>
      <c r="O24" s="214"/>
      <c r="P24" s="13"/>
      <c r="Q24" s="11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 ht="12" customHeight="1">
      <c r="B25" s="263"/>
      <c r="C25" s="261" t="s">
        <v>120</v>
      </c>
      <c r="D25" s="261">
        <v>225</v>
      </c>
      <c r="E25" s="261" t="s">
        <v>209</v>
      </c>
      <c r="F25" s="293" t="s">
        <v>6</v>
      </c>
      <c r="G25" s="13"/>
      <c r="H25" s="263"/>
      <c r="I25" s="261" t="s">
        <v>11</v>
      </c>
      <c r="J25" s="261" t="s">
        <v>213</v>
      </c>
      <c r="K25" s="261" t="s">
        <v>187</v>
      </c>
      <c r="L25" s="293" t="s">
        <v>6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2:27" ht="12" customHeight="1">
      <c r="B26" s="263"/>
      <c r="C26" s="261" t="s">
        <v>11</v>
      </c>
      <c r="D26" s="261" t="s">
        <v>102</v>
      </c>
      <c r="E26" s="261" t="s">
        <v>214</v>
      </c>
      <c r="F26" s="294"/>
      <c r="G26" s="13"/>
      <c r="H26" s="253"/>
      <c r="I26" s="267" t="s">
        <v>126</v>
      </c>
      <c r="J26" s="261">
        <v>125</v>
      </c>
      <c r="K26" s="261" t="s">
        <v>212</v>
      </c>
      <c r="L26" s="29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2:27" ht="12" customHeight="1">
      <c r="B27" s="263"/>
      <c r="C27" s="261"/>
      <c r="D27" s="264"/>
      <c r="E27" s="264"/>
      <c r="F27" s="265"/>
      <c r="G27" s="13"/>
      <c r="H27" s="263"/>
      <c r="I27" s="261"/>
      <c r="J27" s="261"/>
      <c r="K27" s="261"/>
      <c r="L27" s="260"/>
      <c r="M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2:13" ht="12" customHeight="1">
      <c r="B28" s="257"/>
      <c r="C28" s="254" t="s">
        <v>238</v>
      </c>
      <c r="D28" s="261"/>
      <c r="E28" s="261"/>
      <c r="F28" s="265"/>
      <c r="G28" s="11"/>
      <c r="H28" s="263"/>
      <c r="I28" s="268" t="s">
        <v>239</v>
      </c>
      <c r="J28" s="264"/>
      <c r="K28" s="264"/>
      <c r="L28" s="265"/>
      <c r="M28" s="11"/>
    </row>
    <row r="29" spans="2:12" ht="12" customHeight="1">
      <c r="B29" s="263"/>
      <c r="C29" s="261" t="s">
        <v>121</v>
      </c>
      <c r="D29" s="261">
        <v>136</v>
      </c>
      <c r="E29" s="261" t="s">
        <v>215</v>
      </c>
      <c r="F29" s="293" t="s">
        <v>6</v>
      </c>
      <c r="H29" s="253"/>
      <c r="I29" s="261" t="s">
        <v>11</v>
      </c>
      <c r="J29" s="261">
        <v>105</v>
      </c>
      <c r="K29" s="261" t="s">
        <v>216</v>
      </c>
      <c r="L29" s="293" t="s">
        <v>145</v>
      </c>
    </row>
    <row r="30" spans="2:12" ht="12" customHeight="1">
      <c r="B30" s="263"/>
      <c r="C30" s="261" t="s">
        <v>11</v>
      </c>
      <c r="D30" s="261" t="s">
        <v>217</v>
      </c>
      <c r="E30" s="261" t="s">
        <v>218</v>
      </c>
      <c r="F30" s="294"/>
      <c r="H30" s="257"/>
      <c r="I30" s="261" t="s">
        <v>127</v>
      </c>
      <c r="J30" s="261" t="s">
        <v>219</v>
      </c>
      <c r="K30" s="261" t="s">
        <v>220</v>
      </c>
      <c r="L30" s="294"/>
    </row>
    <row r="31" spans="2:12" ht="12" customHeight="1">
      <c r="B31" s="263"/>
      <c r="C31" s="261"/>
      <c r="D31" s="264"/>
      <c r="E31" s="264"/>
      <c r="F31" s="265"/>
      <c r="H31" s="257"/>
      <c r="I31" s="261"/>
      <c r="J31" s="261"/>
      <c r="K31" s="261"/>
      <c r="L31" s="269"/>
    </row>
    <row r="32" spans="2:12" ht="12" customHeight="1">
      <c r="B32" s="257"/>
      <c r="C32" s="254" t="s">
        <v>240</v>
      </c>
      <c r="D32" s="261"/>
      <c r="E32" s="261"/>
      <c r="F32" s="265"/>
      <c r="H32" s="263"/>
      <c r="I32" s="270" t="s">
        <v>221</v>
      </c>
      <c r="J32" s="271">
        <f>COUNTA(F3:F35)+COUNTA(L3:L31)</f>
        <v>14</v>
      </c>
      <c r="K32" s="272"/>
      <c r="L32" s="269"/>
    </row>
    <row r="33" spans="2:12" ht="12" customHeight="1">
      <c r="B33" s="263"/>
      <c r="C33" s="261" t="s">
        <v>122</v>
      </c>
      <c r="D33" s="261" t="s">
        <v>222</v>
      </c>
      <c r="E33" s="261" t="s">
        <v>203</v>
      </c>
      <c r="F33" s="293" t="s">
        <v>145</v>
      </c>
      <c r="H33" s="253"/>
      <c r="I33" s="273" t="s">
        <v>6</v>
      </c>
      <c r="J33" s="274">
        <f>COUNTIF(F3:F35,"Win")+COUNTIF(L3:L31,"Win")</f>
        <v>8</v>
      </c>
      <c r="K33" s="275">
        <f>(COUNTIF(F3:F35,"Win")+COUNTIF(L3:L31,"Win"))/J32</f>
        <v>0.5714285714285714</v>
      </c>
      <c r="L33" s="265"/>
    </row>
    <row r="34" spans="2:12" ht="12" customHeight="1">
      <c r="B34" s="263"/>
      <c r="C34" s="261" t="s">
        <v>11</v>
      </c>
      <c r="D34" s="261" t="s">
        <v>223</v>
      </c>
      <c r="E34" s="261" t="s">
        <v>12</v>
      </c>
      <c r="F34" s="294"/>
      <c r="H34" s="263"/>
      <c r="I34" s="273" t="s">
        <v>146</v>
      </c>
      <c r="J34" s="274">
        <f>COUNTIF(F3:F35,"Draw")+COUNTIF(L3:L31,"Draw")+COUNTIF(F3:F35,"Tie")+COUNTIF(L3:L31,"Tie")</f>
        <v>1</v>
      </c>
      <c r="K34" s="275">
        <f>(COUNTIF(F3:F35,"Draw")+COUNTIF(L3:L31,"Draw")+COUNTIF(F3:F35,"Tie")+COUNTIF(L3:L31,"Tie"))/J32</f>
        <v>0.07142857142857142</v>
      </c>
      <c r="L34" s="265"/>
    </row>
    <row r="35" spans="2:18" ht="12" customHeight="1">
      <c r="B35" s="276"/>
      <c r="C35" s="277"/>
      <c r="D35" s="278"/>
      <c r="E35" s="278"/>
      <c r="F35" s="279"/>
      <c r="H35" s="276"/>
      <c r="I35" s="280" t="s">
        <v>145</v>
      </c>
      <c r="J35" s="281">
        <f>COUNTIF(F3:F35,"Loss")+COUNTIF(L3:L31,"Loss")</f>
        <v>5</v>
      </c>
      <c r="K35" s="282">
        <f>(COUNTIF(F3:F35,"Loss")+COUNTIF(L3:L31,"Loss"))/J32</f>
        <v>0.35714285714285715</v>
      </c>
      <c r="L35" s="279"/>
      <c r="N35" s="283"/>
      <c r="O35" s="11"/>
      <c r="P35" s="11"/>
      <c r="Q35" s="11"/>
      <c r="R35" s="5"/>
    </row>
    <row r="36" spans="2:13" ht="12" customHeight="1">
      <c r="B36" s="284"/>
      <c r="M36" s="11"/>
    </row>
    <row r="37" ht="12" customHeight="1">
      <c r="B37" s="283"/>
    </row>
    <row r="38" ht="12" customHeight="1">
      <c r="B38" s="283"/>
    </row>
    <row r="39" ht="12" customHeight="1">
      <c r="B39" s="284"/>
    </row>
    <row r="40" ht="12" customHeight="1">
      <c r="B40" s="283"/>
    </row>
    <row r="41" ht="12" customHeight="1">
      <c r="B41" s="11"/>
    </row>
    <row r="42" ht="12" customHeight="1">
      <c r="B42" s="11"/>
    </row>
    <row r="43" ht="12" customHeight="1">
      <c r="B43" s="11"/>
    </row>
    <row r="44" ht="12" customHeight="1">
      <c r="B44" s="11"/>
    </row>
    <row r="45" spans="2:3" ht="12" customHeight="1">
      <c r="B45" s="11"/>
      <c r="C45" s="283"/>
    </row>
    <row r="46" spans="2:3" ht="12" customHeight="1">
      <c r="B46" s="11"/>
      <c r="C46" s="284"/>
    </row>
    <row r="47" spans="2:3" ht="12" customHeight="1">
      <c r="B47" s="11"/>
      <c r="C47" s="283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</sheetData>
  <mergeCells count="15">
    <mergeCell ref="F29:F30"/>
    <mergeCell ref="L29:L30"/>
    <mergeCell ref="F33:F34"/>
    <mergeCell ref="F21:F22"/>
    <mergeCell ref="L21:L22"/>
    <mergeCell ref="F25:F26"/>
    <mergeCell ref="L25:L26"/>
    <mergeCell ref="F13:F14"/>
    <mergeCell ref="L13:L14"/>
    <mergeCell ref="F17:F18"/>
    <mergeCell ref="L17:L18"/>
    <mergeCell ref="F5:F6"/>
    <mergeCell ref="L5:L6"/>
    <mergeCell ref="F9:F10"/>
    <mergeCell ref="L9:L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334"/>
  <sheetViews>
    <sheetView showGridLines="0" showRowColHeaders="0" workbookViewId="0" topLeftCell="A1">
      <pane xSplit="14" topLeftCell="O1" activePane="topRight" state="frozen"/>
      <selection pane="topLeft" activeCell="A1" sqref="A1"/>
      <selection pane="topRight" activeCell="A138" sqref="A138"/>
    </sheetView>
  </sheetViews>
  <sheetFormatPr defaultColWidth="9.140625" defaultRowHeight="12.75"/>
  <cols>
    <col min="1" max="1" width="1.8515625" style="24" customWidth="1"/>
    <col min="2" max="2" width="23.57421875" style="24" customWidth="1"/>
    <col min="3" max="3" width="5.28125" style="24" customWidth="1"/>
    <col min="4" max="7" width="4.28125" style="24" customWidth="1"/>
    <col min="8" max="8" width="3.57421875" style="24" customWidth="1"/>
    <col min="9" max="9" width="1.1484375" style="24" customWidth="1"/>
    <col min="10" max="10" width="4.7109375" style="24" customWidth="1"/>
    <col min="11" max="11" width="1.1484375" style="24" customWidth="1"/>
    <col min="12" max="12" width="0.9921875" style="24" customWidth="1"/>
    <col min="13" max="13" width="6.421875" style="24" customWidth="1"/>
    <col min="14" max="14" width="0.9921875" style="24" customWidth="1"/>
    <col min="15" max="15" width="3.57421875" style="24" customWidth="1"/>
    <col min="16" max="16" width="2.421875" style="24" customWidth="1"/>
    <col min="17" max="17" width="0.42578125" style="15" customWidth="1"/>
    <col min="18" max="18" width="3.57421875" style="24" customWidth="1"/>
    <col min="19" max="19" width="2.421875" style="24" customWidth="1"/>
    <col min="20" max="20" width="0.42578125" style="15" customWidth="1"/>
    <col min="21" max="21" width="3.57421875" style="24" customWidth="1"/>
    <col min="22" max="22" width="2.421875" style="24" customWidth="1"/>
    <col min="23" max="23" width="0.42578125" style="15" customWidth="1"/>
    <col min="24" max="24" width="3.57421875" style="24" customWidth="1"/>
    <col min="25" max="25" width="2.421875" style="24" customWidth="1"/>
    <col min="26" max="26" width="0.42578125" style="15" customWidth="1"/>
    <col min="27" max="27" width="3.57421875" style="24" customWidth="1"/>
    <col min="28" max="28" width="2.421875" style="24" customWidth="1"/>
    <col min="29" max="29" width="0.42578125" style="15" customWidth="1"/>
    <col min="30" max="30" width="3.57421875" style="24" customWidth="1"/>
    <col min="31" max="31" width="2.421875" style="24" customWidth="1"/>
    <col min="32" max="32" width="0.42578125" style="15" customWidth="1"/>
    <col min="33" max="33" width="3.57421875" style="24" customWidth="1"/>
    <col min="34" max="34" width="2.421875" style="24" customWidth="1"/>
    <col min="35" max="35" width="0.42578125" style="15" customWidth="1"/>
    <col min="36" max="36" width="3.57421875" style="24" customWidth="1"/>
    <col min="37" max="37" width="2.421875" style="24" customWidth="1"/>
    <col min="38" max="38" width="0.42578125" style="24" customWidth="1"/>
    <col min="39" max="39" width="3.57421875" style="24" customWidth="1"/>
    <col min="40" max="40" width="2.421875" style="24" customWidth="1"/>
    <col min="41" max="41" width="0.42578125" style="24" customWidth="1"/>
    <col min="42" max="42" width="3.57421875" style="24" customWidth="1"/>
    <col min="43" max="43" width="2.421875" style="24" customWidth="1"/>
    <col min="44" max="44" width="0.42578125" style="24" customWidth="1"/>
    <col min="45" max="45" width="3.57421875" style="24" customWidth="1"/>
    <col min="46" max="46" width="2.421875" style="24" customWidth="1"/>
    <col min="47" max="47" width="0.42578125" style="24" customWidth="1"/>
    <col min="48" max="48" width="3.57421875" style="15" customWidth="1"/>
    <col min="49" max="49" width="2.421875" style="15" customWidth="1"/>
    <col min="50" max="50" width="0.42578125" style="15" customWidth="1"/>
    <col min="51" max="51" width="3.57421875" style="15" customWidth="1"/>
    <col min="52" max="52" width="2.421875" style="15" customWidth="1"/>
    <col min="53" max="53" width="0.42578125" style="24" customWidth="1"/>
    <col min="54" max="54" width="3.57421875" style="24" customWidth="1"/>
    <col min="55" max="55" width="2.421875" style="24" customWidth="1"/>
    <col min="56" max="56" width="0.42578125" style="24" customWidth="1"/>
    <col min="57" max="57" width="3.57421875" style="24" customWidth="1"/>
    <col min="58" max="58" width="2.421875" style="24" customWidth="1"/>
    <col min="59" max="59" width="0.42578125" style="24" customWidth="1"/>
    <col min="60" max="60" width="3.57421875" style="24" customWidth="1"/>
    <col min="61" max="61" width="2.421875" style="24" customWidth="1"/>
    <col min="62" max="62" width="0.42578125" style="24" customWidth="1"/>
    <col min="63" max="63" width="3.57421875" style="24" customWidth="1"/>
    <col min="64" max="64" width="2.421875" style="24" customWidth="1"/>
    <col min="65" max="65" width="0.42578125" style="24" customWidth="1"/>
    <col min="66" max="66" width="3.57421875" style="24" customWidth="1"/>
    <col min="67" max="67" width="2.421875" style="24" customWidth="1"/>
    <col min="68" max="68" width="0.42578125" style="24" customWidth="1"/>
    <col min="69" max="69" width="3.57421875" style="24" customWidth="1"/>
    <col min="70" max="70" width="2.421875" style="24" customWidth="1"/>
    <col min="71" max="71" width="0.42578125" style="24" customWidth="1"/>
    <col min="72" max="72" width="3.57421875" style="24" customWidth="1"/>
    <col min="73" max="73" width="2.421875" style="24" customWidth="1"/>
    <col min="74" max="74" width="0.42578125" style="24" customWidth="1"/>
    <col min="75" max="75" width="3.57421875" style="24" customWidth="1"/>
    <col min="76" max="76" width="2.421875" style="24" customWidth="1"/>
    <col min="77" max="77" width="0.42578125" style="24" customWidth="1"/>
    <col min="78" max="78" width="3.57421875" style="24" customWidth="1"/>
    <col min="79" max="79" width="2.421875" style="24" customWidth="1"/>
    <col min="80" max="80" width="0.42578125" style="24" customWidth="1"/>
    <col min="81" max="81" width="3.57421875" style="24" customWidth="1"/>
    <col min="82" max="82" width="2.421875" style="24" customWidth="1"/>
    <col min="83" max="83" width="3.57421875" style="24" customWidth="1"/>
    <col min="84" max="86" width="4.28125" style="24" customWidth="1"/>
    <col min="87" max="87" width="0.42578125" style="24" customWidth="1"/>
    <col min="88" max="91" width="4.28125" style="24" customWidth="1"/>
    <col min="92" max="92" width="5.28125" style="24" customWidth="1"/>
    <col min="93" max="93" width="0.9921875" style="24" customWidth="1"/>
    <col min="94" max="95" width="6.421875" style="24" customWidth="1"/>
    <col min="96" max="98" width="4.28125" style="24" customWidth="1"/>
    <col min="99" max="99" width="0.9921875" style="24" customWidth="1"/>
    <col min="100" max="102" width="4.28125" style="24" customWidth="1"/>
    <col min="103" max="103" width="0.9921875" style="24" customWidth="1"/>
    <col min="104" max="106" width="4.28125" style="24" customWidth="1"/>
    <col min="107" max="107" width="0.9921875" style="24" customWidth="1"/>
    <col min="108" max="110" width="4.28125" style="24" customWidth="1"/>
    <col min="111" max="138" width="9.140625" style="24" customWidth="1"/>
  </cols>
  <sheetData>
    <row r="1" spans="1:138" s="27" customFormat="1" ht="13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4"/>
      <c r="AV1" s="15"/>
      <c r="AW1" s="15"/>
      <c r="AX1" s="15"/>
      <c r="AY1" s="15"/>
      <c r="AZ1" s="15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217" s="37" customFormat="1" ht="60" customHeight="1">
      <c r="A2" s="28"/>
      <c r="B2" s="24"/>
      <c r="C2" s="29"/>
      <c r="D2" s="29"/>
      <c r="E2" s="30"/>
      <c r="F2" s="30"/>
      <c r="G2" s="30"/>
      <c r="H2" s="24"/>
      <c r="I2" s="24"/>
      <c r="J2" s="30"/>
      <c r="K2" s="30"/>
      <c r="L2" s="30"/>
      <c r="M2" s="30"/>
      <c r="N2" s="30"/>
      <c r="O2" s="295" t="str">
        <f>Fixtures!C3</f>
        <v>Whitchurch</v>
      </c>
      <c r="P2" s="307"/>
      <c r="Q2" s="32"/>
      <c r="R2" s="301" t="str">
        <f>Fixtures!C5</f>
        <v>Hampton Wick</v>
      </c>
      <c r="S2" s="311"/>
      <c r="T2" s="33"/>
      <c r="U2" s="301" t="str">
        <f>Fixtures!C7</f>
        <v>Sinjuns Grammarians</v>
      </c>
      <c r="V2" s="302"/>
      <c r="W2" s="33"/>
      <c r="X2" s="301" t="str">
        <f>Fixtures!C8</f>
        <v>Wellington Occasionals</v>
      </c>
      <c r="Y2" s="302"/>
      <c r="Z2" s="33"/>
      <c r="AA2" s="301" t="str">
        <f>Fixtures!C9</f>
        <v>Old Tenisonians</v>
      </c>
      <c r="AB2" s="302"/>
      <c r="AC2" s="33"/>
      <c r="AD2" s="301" t="str">
        <f>Fixtures!C12</f>
        <v>Barnes</v>
      </c>
      <c r="AE2" s="302"/>
      <c r="AF2" s="34"/>
      <c r="AG2" s="301" t="str">
        <f>Fixtures!C18</f>
        <v>Shepperton</v>
      </c>
      <c r="AH2" s="302"/>
      <c r="AI2" s="33"/>
      <c r="AJ2" s="301" t="str">
        <f>Fixtures!C19</f>
        <v>Caribbean Mixed</v>
      </c>
      <c r="AK2" s="302"/>
      <c r="AL2" s="34"/>
      <c r="AM2" s="295" t="s">
        <v>261</v>
      </c>
      <c r="AN2" s="296"/>
      <c r="AO2" s="35"/>
      <c r="AP2" s="295" t="s">
        <v>226</v>
      </c>
      <c r="AQ2" s="296"/>
      <c r="AR2" s="35"/>
      <c r="AS2" s="295" t="s">
        <v>265</v>
      </c>
      <c r="AT2" s="296"/>
      <c r="AU2" s="34"/>
      <c r="AV2" s="301" t="str">
        <f>Fixtures!C23</f>
        <v>Hampstead</v>
      </c>
      <c r="AW2" s="302"/>
      <c r="AX2" s="34"/>
      <c r="AY2" s="301" t="str">
        <f>Fixtures!C24</f>
        <v>Shamley Green</v>
      </c>
      <c r="AZ2" s="302"/>
      <c r="BA2" s="34"/>
      <c r="BB2" s="301" t="str">
        <f>Fixtures!C25</f>
        <v>Old Woking</v>
      </c>
      <c r="BC2" s="302"/>
      <c r="BD2" s="34"/>
      <c r="BE2" s="301" t="str">
        <f>Fixtures!C26</f>
        <v>Putney</v>
      </c>
      <c r="BF2" s="302"/>
      <c r="BG2" s="34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34"/>
      <c r="BW2" s="315" t="e">
        <f>#REF!</f>
        <v>#REF!</v>
      </c>
      <c r="BX2" s="316"/>
      <c r="BY2" s="34"/>
      <c r="BZ2" s="315" t="e">
        <f>#REF!</f>
        <v>#REF!</v>
      </c>
      <c r="CA2" s="316"/>
      <c r="CB2" s="34"/>
      <c r="CC2" s="315" t="e">
        <f>#REF!</f>
        <v>#REF!</v>
      </c>
      <c r="CD2" s="316"/>
      <c r="CE2" s="28"/>
      <c r="CF2" s="28"/>
      <c r="CG2" s="318"/>
      <c r="CH2" s="318"/>
      <c r="CI2" s="318"/>
      <c r="CJ2" s="319"/>
      <c r="CK2" s="319"/>
      <c r="CL2" s="28"/>
      <c r="CM2" s="28"/>
      <c r="CN2" s="28"/>
      <c r="CO2" s="28"/>
      <c r="CP2" s="28"/>
      <c r="CQ2" s="24"/>
      <c r="CR2" s="28"/>
      <c r="CS2" s="28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</row>
    <row r="3" spans="1:217" s="37" customFormat="1" ht="13.5" customHeight="1">
      <c r="A3" s="28"/>
      <c r="B3" s="24"/>
      <c r="C3" s="29"/>
      <c r="D3" s="29"/>
      <c r="E3" s="30"/>
      <c r="F3" s="30"/>
      <c r="G3" s="30"/>
      <c r="H3" s="24"/>
      <c r="I3" s="24"/>
      <c r="J3" s="30"/>
      <c r="K3" s="30"/>
      <c r="L3" s="30"/>
      <c r="M3" s="30"/>
      <c r="N3" s="30"/>
      <c r="O3" s="297"/>
      <c r="P3" s="308"/>
      <c r="Q3" s="36"/>
      <c r="R3" s="303"/>
      <c r="S3" s="312"/>
      <c r="T3" s="33"/>
      <c r="U3" s="303"/>
      <c r="V3" s="304"/>
      <c r="W3" s="33"/>
      <c r="X3" s="303"/>
      <c r="Y3" s="304"/>
      <c r="Z3" s="33"/>
      <c r="AA3" s="303"/>
      <c r="AB3" s="304"/>
      <c r="AC3" s="33"/>
      <c r="AD3" s="303"/>
      <c r="AE3" s="304"/>
      <c r="AF3" s="34"/>
      <c r="AG3" s="303"/>
      <c r="AH3" s="304"/>
      <c r="AI3" s="33"/>
      <c r="AJ3" s="303"/>
      <c r="AK3" s="304"/>
      <c r="AL3" s="34"/>
      <c r="AM3" s="297"/>
      <c r="AN3" s="298"/>
      <c r="AO3" s="35"/>
      <c r="AP3" s="297"/>
      <c r="AQ3" s="298"/>
      <c r="AR3" s="35"/>
      <c r="AS3" s="297"/>
      <c r="AT3" s="298"/>
      <c r="AU3" s="34"/>
      <c r="AV3" s="303"/>
      <c r="AW3" s="304"/>
      <c r="AX3" s="34"/>
      <c r="AY3" s="303"/>
      <c r="AZ3" s="304"/>
      <c r="BA3" s="34"/>
      <c r="BB3" s="303"/>
      <c r="BC3" s="304"/>
      <c r="BD3" s="34"/>
      <c r="BE3" s="303"/>
      <c r="BF3" s="304"/>
      <c r="BG3" s="34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34"/>
      <c r="BW3" s="315"/>
      <c r="BX3" s="316"/>
      <c r="BY3" s="34"/>
      <c r="BZ3" s="315"/>
      <c r="CA3" s="316"/>
      <c r="CB3" s="34"/>
      <c r="CC3" s="315"/>
      <c r="CD3" s="316"/>
      <c r="CE3" s="28"/>
      <c r="CF3" s="24"/>
      <c r="CG3" s="24"/>
      <c r="CH3" s="24"/>
      <c r="CI3" s="24"/>
      <c r="CJ3" s="24"/>
      <c r="CK3" s="24"/>
      <c r="CL3" s="24"/>
      <c r="CM3" s="24"/>
      <c r="CN3" s="24"/>
      <c r="CO3" s="28"/>
      <c r="CP3" s="28"/>
      <c r="CQ3" s="24"/>
      <c r="CR3" s="28"/>
      <c r="CS3" s="28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</row>
    <row r="4" spans="1:229" s="37" customFormat="1" ht="13.5" customHeight="1">
      <c r="A4" s="28"/>
      <c r="B4" s="24"/>
      <c r="C4" s="29"/>
      <c r="D4" s="29"/>
      <c r="E4" s="30"/>
      <c r="F4" s="30"/>
      <c r="G4" s="30"/>
      <c r="H4" s="24"/>
      <c r="I4" s="24"/>
      <c r="J4" s="30"/>
      <c r="K4" s="30"/>
      <c r="L4" s="30"/>
      <c r="M4" s="38" t="s">
        <v>14</v>
      </c>
      <c r="N4" s="99"/>
      <c r="O4" s="297"/>
      <c r="P4" s="308"/>
      <c r="Q4" s="36"/>
      <c r="R4" s="303"/>
      <c r="S4" s="312"/>
      <c r="T4" s="33"/>
      <c r="U4" s="303"/>
      <c r="V4" s="304"/>
      <c r="W4" s="33"/>
      <c r="X4" s="303"/>
      <c r="Y4" s="304"/>
      <c r="Z4" s="33"/>
      <c r="AA4" s="303"/>
      <c r="AB4" s="304"/>
      <c r="AC4" s="33"/>
      <c r="AD4" s="303"/>
      <c r="AE4" s="304"/>
      <c r="AF4" s="34"/>
      <c r="AG4" s="303"/>
      <c r="AH4" s="304"/>
      <c r="AI4" s="33"/>
      <c r="AJ4" s="303"/>
      <c r="AK4" s="304"/>
      <c r="AL4" s="34"/>
      <c r="AM4" s="297"/>
      <c r="AN4" s="298"/>
      <c r="AO4" s="35"/>
      <c r="AP4" s="297"/>
      <c r="AQ4" s="298"/>
      <c r="AR4" s="35"/>
      <c r="AS4" s="297"/>
      <c r="AT4" s="298"/>
      <c r="AU4" s="34"/>
      <c r="AV4" s="303"/>
      <c r="AW4" s="304"/>
      <c r="AX4" s="34"/>
      <c r="AY4" s="303"/>
      <c r="AZ4" s="304"/>
      <c r="BA4" s="34"/>
      <c r="BB4" s="303"/>
      <c r="BC4" s="304"/>
      <c r="BD4" s="34"/>
      <c r="BE4" s="303"/>
      <c r="BF4" s="304"/>
      <c r="BG4" s="34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34"/>
      <c r="BW4" s="315"/>
      <c r="BX4" s="316"/>
      <c r="BY4" s="34"/>
      <c r="BZ4" s="315"/>
      <c r="CA4" s="316"/>
      <c r="CB4" s="34"/>
      <c r="CC4" s="315"/>
      <c r="CD4" s="316"/>
      <c r="CE4" s="28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40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</row>
    <row r="5" spans="1:229" s="37" customFormat="1" ht="13.5" customHeight="1">
      <c r="A5" s="28"/>
      <c r="B5" s="41" t="s">
        <v>17</v>
      </c>
      <c r="C5" s="163"/>
      <c r="D5" s="42" t="s">
        <v>18</v>
      </c>
      <c r="E5" s="43" t="s">
        <v>19</v>
      </c>
      <c r="F5" s="43" t="s">
        <v>20</v>
      </c>
      <c r="G5" s="43" t="s">
        <v>21</v>
      </c>
      <c r="H5" s="44" t="s">
        <v>22</v>
      </c>
      <c r="I5" s="45"/>
      <c r="J5" s="44" t="s">
        <v>23</v>
      </c>
      <c r="K5" s="45"/>
      <c r="L5" s="30"/>
      <c r="M5" s="46" t="s">
        <v>24</v>
      </c>
      <c r="N5" s="99"/>
      <c r="O5" s="309"/>
      <c r="P5" s="310"/>
      <c r="Q5" s="48"/>
      <c r="R5" s="313"/>
      <c r="S5" s="314"/>
      <c r="T5" s="49"/>
      <c r="U5" s="305"/>
      <c r="V5" s="306"/>
      <c r="W5" s="49"/>
      <c r="X5" s="305"/>
      <c r="Y5" s="306"/>
      <c r="Z5" s="49"/>
      <c r="AA5" s="305"/>
      <c r="AB5" s="306"/>
      <c r="AC5" s="49"/>
      <c r="AD5" s="305"/>
      <c r="AE5" s="306"/>
      <c r="AF5" s="50"/>
      <c r="AG5" s="305"/>
      <c r="AH5" s="306"/>
      <c r="AI5" s="49"/>
      <c r="AJ5" s="305"/>
      <c r="AK5" s="306"/>
      <c r="AL5" s="50"/>
      <c r="AM5" s="299"/>
      <c r="AN5" s="300"/>
      <c r="AO5" s="51"/>
      <c r="AP5" s="299"/>
      <c r="AQ5" s="300"/>
      <c r="AR5" s="51"/>
      <c r="AS5" s="299"/>
      <c r="AT5" s="300"/>
      <c r="AU5" s="50"/>
      <c r="AV5" s="305"/>
      <c r="AW5" s="306"/>
      <c r="AX5" s="50"/>
      <c r="AY5" s="305"/>
      <c r="AZ5" s="306"/>
      <c r="BA5" s="50"/>
      <c r="BB5" s="305"/>
      <c r="BC5" s="306"/>
      <c r="BD5" s="50"/>
      <c r="BE5" s="305"/>
      <c r="BF5" s="306"/>
      <c r="BG5" s="50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50"/>
      <c r="BW5" s="317"/>
      <c r="BX5" s="316"/>
      <c r="BY5" s="50"/>
      <c r="BZ5" s="317"/>
      <c r="CA5" s="316"/>
      <c r="CB5" s="50"/>
      <c r="CC5" s="317"/>
      <c r="CD5" s="316"/>
      <c r="CE5" s="28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 t="s">
        <v>15</v>
      </c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40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</row>
    <row r="6" spans="1:153" s="27" customFormat="1" ht="13.5" customHeight="1">
      <c r="A6" s="24"/>
      <c r="B6" s="17" t="s">
        <v>166</v>
      </c>
      <c r="C6" s="131" t="s">
        <v>31</v>
      </c>
      <c r="D6" s="53">
        <f aca="true" t="shared" si="0" ref="D6:D55">COUNTA(O6,R6,U6,X6,AA6,AD6,AG6,AJ6,AM6,AP6,AS6,AV6,AY6,BB6,BE6,BH6,BK6,BN6,BQ6,BT6,BW6,BZ6,CC6)</f>
        <v>2</v>
      </c>
      <c r="E6" s="53">
        <f aca="true" t="shared" si="1" ref="E6:E55">IF(COUNT(O6,R6,U6,X6,AA6,AD6,AG6,AJ6,AM6,AP6,AS6,AV6,AY6,BB6,BE6,BH6,BK6,BN6,BQ6,BT6,BW6,BZ6,CC6)=0,"-",COUNT(O6,R6,U6,X6,AA6,AD6,AG6,AJ6,AM6,AP6,AS6,AV6,AY6,BB6,BE6,BH6,BK6,BN6,BQ6,BT6,BW6,BZ6,CB))</f>
        <v>2</v>
      </c>
      <c r="F6" s="53">
        <f aca="true" t="shared" si="2" ref="F6:F55">IF(E6="-","-",COUNTA(P6,S6,V6,Y6,AB6,AE6,AH6,AK6,AN6,AQ6,AT6,AW6,AZ6,BC6,BF6,BI6,BL6,BO6,BR6,BU6,BX6,CA6,CD6))</f>
        <v>0</v>
      </c>
      <c r="G6" s="53">
        <f aca="true" t="shared" si="3" ref="G6:G55">IF(E6="-","-",SUM(O6:CD6))</f>
        <v>11</v>
      </c>
      <c r="H6" s="54">
        <f aca="true" t="shared" si="4" ref="H6:H55">IF(E6="-","-",MAX(O6:CE6))</f>
        <v>7</v>
      </c>
      <c r="I6" s="53"/>
      <c r="J6" s="55">
        <f aca="true" t="shared" si="5" ref="J6:J55">IF(E6="-","-",IF(E6-F6=0,G6,G6/(E6-F6)))</f>
        <v>5.5</v>
      </c>
      <c r="K6" s="53">
        <f aca="true" t="shared" si="6" ref="K6:K55">IF(E6=0,"",IF(E6-F6=0,"*",""))</f>
      </c>
      <c r="L6" s="30"/>
      <c r="M6" s="56">
        <f aca="true" t="shared" si="7" ref="M6:M55">IF(E6="-","-",G6-((E6-F6)*10))</f>
        <v>-9</v>
      </c>
      <c r="N6" s="70"/>
      <c r="O6" s="59">
        <v>4</v>
      </c>
      <c r="P6" s="60"/>
      <c r="Q6" s="243"/>
      <c r="R6" s="59"/>
      <c r="S6" s="60"/>
      <c r="T6" s="61"/>
      <c r="U6" s="59"/>
      <c r="V6" s="60"/>
      <c r="W6" s="62"/>
      <c r="X6" s="59"/>
      <c r="Y6" s="60"/>
      <c r="Z6" s="63"/>
      <c r="AA6" s="59"/>
      <c r="AB6" s="60"/>
      <c r="AC6" s="63"/>
      <c r="AD6" s="59"/>
      <c r="AE6" s="60"/>
      <c r="AF6" s="63"/>
      <c r="AG6" s="59"/>
      <c r="AH6" s="60"/>
      <c r="AI6" s="62"/>
      <c r="AJ6" s="59"/>
      <c r="AK6" s="60"/>
      <c r="AL6" s="64"/>
      <c r="AM6" s="59"/>
      <c r="AN6" s="60"/>
      <c r="AO6" s="64"/>
      <c r="AP6" s="59"/>
      <c r="AQ6" s="60"/>
      <c r="AR6" s="64"/>
      <c r="AS6" s="59"/>
      <c r="AT6" s="60"/>
      <c r="AU6" s="64"/>
      <c r="AV6" s="59">
        <v>7</v>
      </c>
      <c r="AW6" s="60"/>
      <c r="AX6" s="64"/>
      <c r="AY6" s="59"/>
      <c r="AZ6" s="60"/>
      <c r="BA6" s="64"/>
      <c r="BB6" s="59"/>
      <c r="BC6" s="60"/>
      <c r="BD6" s="64"/>
      <c r="BE6" s="59"/>
      <c r="BF6" s="60"/>
      <c r="BG6" s="64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6"/>
      <c r="BX6" s="65"/>
      <c r="BY6" s="66"/>
      <c r="BZ6" s="67"/>
      <c r="CA6" s="65"/>
      <c r="CB6" s="65"/>
      <c r="CC6" s="67"/>
      <c r="CD6" s="65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69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</row>
    <row r="7" spans="1:153" s="27" customFormat="1" ht="13.5" customHeight="1">
      <c r="A7" s="24"/>
      <c r="B7" s="17" t="s">
        <v>169</v>
      </c>
      <c r="C7" s="131" t="s">
        <v>33</v>
      </c>
      <c r="D7" s="53">
        <f t="shared" si="0"/>
        <v>3</v>
      </c>
      <c r="E7" s="53">
        <f t="shared" si="1"/>
        <v>2</v>
      </c>
      <c r="F7" s="53">
        <f t="shared" si="2"/>
        <v>0</v>
      </c>
      <c r="G7" s="53">
        <f t="shared" si="3"/>
        <v>30</v>
      </c>
      <c r="H7" s="54">
        <f t="shared" si="4"/>
        <v>24</v>
      </c>
      <c r="I7" s="53"/>
      <c r="J7" s="55">
        <f t="shared" si="5"/>
        <v>15</v>
      </c>
      <c r="K7" s="53">
        <f t="shared" si="6"/>
      </c>
      <c r="L7" s="30"/>
      <c r="M7" s="56">
        <f t="shared" si="7"/>
        <v>10</v>
      </c>
      <c r="N7" s="70"/>
      <c r="O7" s="59"/>
      <c r="P7" s="60"/>
      <c r="Q7" s="243"/>
      <c r="R7" s="59">
        <v>24</v>
      </c>
      <c r="S7" s="60"/>
      <c r="T7" s="61"/>
      <c r="U7" s="59" t="s">
        <v>183</v>
      </c>
      <c r="V7" s="60"/>
      <c r="W7" s="62"/>
      <c r="X7" s="59"/>
      <c r="Y7" s="60"/>
      <c r="Z7" s="63"/>
      <c r="AA7" s="59"/>
      <c r="AB7" s="60"/>
      <c r="AC7" s="63"/>
      <c r="AD7" s="59"/>
      <c r="AE7" s="60"/>
      <c r="AF7" s="63"/>
      <c r="AG7" s="59"/>
      <c r="AH7" s="60"/>
      <c r="AI7" s="62"/>
      <c r="AJ7" s="59"/>
      <c r="AK7" s="60"/>
      <c r="AL7" s="64"/>
      <c r="AM7" s="59"/>
      <c r="AN7" s="60"/>
      <c r="AO7" s="64"/>
      <c r="AP7" s="59"/>
      <c r="AQ7" s="60"/>
      <c r="AR7" s="64"/>
      <c r="AS7" s="59"/>
      <c r="AT7" s="60"/>
      <c r="AU7" s="64"/>
      <c r="AV7" s="59"/>
      <c r="AW7" s="60"/>
      <c r="AX7" s="64"/>
      <c r="AY7" s="59"/>
      <c r="AZ7" s="60"/>
      <c r="BA7" s="64"/>
      <c r="BB7" s="59"/>
      <c r="BC7" s="60"/>
      <c r="BD7" s="64"/>
      <c r="BE7" s="59">
        <v>6</v>
      </c>
      <c r="BF7" s="60"/>
      <c r="BG7" s="64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6"/>
      <c r="BX7" s="65"/>
      <c r="BY7" s="66"/>
      <c r="BZ7" s="67"/>
      <c r="CA7" s="65"/>
      <c r="CB7" s="65"/>
      <c r="CC7" s="67"/>
      <c r="CD7" s="65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69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</row>
    <row r="8" spans="1:153" s="27" customFormat="1" ht="13.5" customHeight="1">
      <c r="A8" s="24"/>
      <c r="B8" s="17" t="s">
        <v>160</v>
      </c>
      <c r="C8" s="131" t="s">
        <v>27</v>
      </c>
      <c r="D8" s="53">
        <f t="shared" si="0"/>
        <v>9</v>
      </c>
      <c r="E8" s="53">
        <f t="shared" si="1"/>
        <v>3</v>
      </c>
      <c r="F8" s="53">
        <f t="shared" si="2"/>
        <v>2</v>
      </c>
      <c r="G8" s="53">
        <f t="shared" si="3"/>
        <v>16</v>
      </c>
      <c r="H8" s="54">
        <f t="shared" si="4"/>
        <v>7</v>
      </c>
      <c r="I8" s="53" t="s">
        <v>259</v>
      </c>
      <c r="J8" s="55">
        <f t="shared" si="5"/>
        <v>16</v>
      </c>
      <c r="K8" s="53">
        <f t="shared" si="6"/>
      </c>
      <c r="L8" s="30"/>
      <c r="M8" s="56">
        <f t="shared" si="7"/>
        <v>6</v>
      </c>
      <c r="N8" s="70"/>
      <c r="O8" s="59" t="s">
        <v>183</v>
      </c>
      <c r="P8" s="60"/>
      <c r="Q8" s="243"/>
      <c r="R8" s="59"/>
      <c r="S8" s="60"/>
      <c r="T8" s="61"/>
      <c r="U8" s="59" t="s">
        <v>183</v>
      </c>
      <c r="V8" s="60"/>
      <c r="W8" s="62"/>
      <c r="X8" s="59"/>
      <c r="Y8" s="60"/>
      <c r="Z8" s="63"/>
      <c r="AA8" s="59" t="s">
        <v>183</v>
      </c>
      <c r="AB8" s="60"/>
      <c r="AC8" s="63"/>
      <c r="AD8" s="59" t="s">
        <v>183</v>
      </c>
      <c r="AE8" s="60"/>
      <c r="AF8" s="63"/>
      <c r="AG8" s="59" t="s">
        <v>183</v>
      </c>
      <c r="AH8" s="60"/>
      <c r="AI8" s="62"/>
      <c r="AJ8" s="59">
        <v>2</v>
      </c>
      <c r="AK8" s="60" t="s">
        <v>184</v>
      </c>
      <c r="AL8" s="64"/>
      <c r="AM8" s="59"/>
      <c r="AN8" s="60"/>
      <c r="AO8" s="64"/>
      <c r="AP8" s="59"/>
      <c r="AQ8" s="60"/>
      <c r="AR8" s="64"/>
      <c r="AS8" s="59"/>
      <c r="AT8" s="60"/>
      <c r="AU8" s="64"/>
      <c r="AV8" s="59"/>
      <c r="AW8" s="60"/>
      <c r="AX8" s="64"/>
      <c r="AY8" s="59">
        <v>7</v>
      </c>
      <c r="AZ8" s="60" t="s">
        <v>184</v>
      </c>
      <c r="BA8" s="64"/>
      <c r="BB8" s="59" t="s">
        <v>183</v>
      </c>
      <c r="BC8" s="60"/>
      <c r="BD8" s="64"/>
      <c r="BE8" s="59">
        <v>7</v>
      </c>
      <c r="BF8" s="60"/>
      <c r="BG8" s="64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5"/>
      <c r="BY8" s="66"/>
      <c r="BZ8" s="67"/>
      <c r="CA8" s="65"/>
      <c r="CB8" s="65"/>
      <c r="CC8" s="67"/>
      <c r="CD8" s="65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69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</row>
    <row r="9" spans="1:153" s="27" customFormat="1" ht="13.5" customHeight="1">
      <c r="A9" s="24"/>
      <c r="B9" s="17" t="s">
        <v>177</v>
      </c>
      <c r="C9" s="131" t="s">
        <v>27</v>
      </c>
      <c r="D9" s="53">
        <f t="shared" si="0"/>
        <v>1</v>
      </c>
      <c r="E9" s="53">
        <f t="shared" si="1"/>
        <v>1</v>
      </c>
      <c r="F9" s="53">
        <f t="shared" si="2"/>
        <v>0</v>
      </c>
      <c r="G9" s="53">
        <f t="shared" si="3"/>
        <v>9</v>
      </c>
      <c r="H9" s="54">
        <f t="shared" si="4"/>
        <v>9</v>
      </c>
      <c r="I9" s="53"/>
      <c r="J9" s="55">
        <f t="shared" si="5"/>
        <v>9</v>
      </c>
      <c r="K9" s="53">
        <f t="shared" si="6"/>
      </c>
      <c r="L9" s="30"/>
      <c r="M9" s="56">
        <f t="shared" si="7"/>
        <v>-1</v>
      </c>
      <c r="N9" s="70"/>
      <c r="O9" s="59"/>
      <c r="P9" s="60"/>
      <c r="Q9" s="243"/>
      <c r="R9" s="59"/>
      <c r="S9" s="60"/>
      <c r="T9" s="61"/>
      <c r="U9" s="59"/>
      <c r="V9" s="60"/>
      <c r="W9" s="62"/>
      <c r="X9" s="59"/>
      <c r="Y9" s="60"/>
      <c r="Z9" s="63"/>
      <c r="AA9" s="59"/>
      <c r="AB9" s="60"/>
      <c r="AC9" s="63"/>
      <c r="AD9" s="59">
        <v>9</v>
      </c>
      <c r="AE9" s="60"/>
      <c r="AF9" s="63"/>
      <c r="AG9" s="59"/>
      <c r="AH9" s="60"/>
      <c r="AI9" s="62"/>
      <c r="AJ9" s="59"/>
      <c r="AK9" s="60"/>
      <c r="AL9" s="64"/>
      <c r="AM9" s="59"/>
      <c r="AN9" s="60"/>
      <c r="AO9" s="64"/>
      <c r="AP9" s="59"/>
      <c r="AQ9" s="60"/>
      <c r="AR9" s="64"/>
      <c r="AS9" s="59"/>
      <c r="AT9" s="60"/>
      <c r="AU9" s="64"/>
      <c r="AV9" s="59"/>
      <c r="AW9" s="60"/>
      <c r="AX9" s="64"/>
      <c r="AY9" s="59"/>
      <c r="AZ9" s="60"/>
      <c r="BA9" s="64"/>
      <c r="BB9" s="59"/>
      <c r="BC9" s="60"/>
      <c r="BD9" s="64"/>
      <c r="BE9" s="59"/>
      <c r="BF9" s="60"/>
      <c r="BG9" s="64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6"/>
      <c r="BX9" s="65"/>
      <c r="BY9" s="66"/>
      <c r="BZ9" s="67"/>
      <c r="CA9" s="65"/>
      <c r="CB9" s="65"/>
      <c r="CC9" s="67"/>
      <c r="CD9" s="65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69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</row>
    <row r="10" spans="1:153" s="27" customFormat="1" ht="13.5" customHeight="1">
      <c r="A10" s="24"/>
      <c r="B10" s="17" t="s">
        <v>62</v>
      </c>
      <c r="C10" s="131" t="s">
        <v>31</v>
      </c>
      <c r="D10" s="53">
        <f t="shared" si="0"/>
        <v>12</v>
      </c>
      <c r="E10" s="53">
        <f t="shared" si="1"/>
        <v>8</v>
      </c>
      <c r="F10" s="53">
        <f t="shared" si="2"/>
        <v>3</v>
      </c>
      <c r="G10" s="53">
        <f t="shared" si="3"/>
        <v>192</v>
      </c>
      <c r="H10" s="54">
        <f t="shared" si="4"/>
        <v>115</v>
      </c>
      <c r="I10" s="53"/>
      <c r="J10" s="55">
        <f t="shared" si="5"/>
        <v>38.4</v>
      </c>
      <c r="K10" s="53">
        <f t="shared" si="6"/>
      </c>
      <c r="L10" s="30"/>
      <c r="M10" s="56">
        <f t="shared" si="7"/>
        <v>142</v>
      </c>
      <c r="N10" s="70"/>
      <c r="O10" s="59">
        <v>0</v>
      </c>
      <c r="P10" s="60" t="s">
        <v>184</v>
      </c>
      <c r="Q10" s="243"/>
      <c r="R10" s="59">
        <v>32</v>
      </c>
      <c r="S10" s="60" t="s">
        <v>184</v>
      </c>
      <c r="T10" s="61"/>
      <c r="U10" s="59">
        <v>17</v>
      </c>
      <c r="V10" s="60" t="s">
        <v>184</v>
      </c>
      <c r="W10" s="62"/>
      <c r="X10" s="59">
        <v>0</v>
      </c>
      <c r="Y10" s="60"/>
      <c r="Z10" s="63"/>
      <c r="AA10" s="59" t="s">
        <v>183</v>
      </c>
      <c r="AB10" s="60"/>
      <c r="AC10" s="63"/>
      <c r="AD10" s="59"/>
      <c r="AE10" s="60"/>
      <c r="AF10" s="63"/>
      <c r="AG10" s="59" t="s">
        <v>183</v>
      </c>
      <c r="AH10" s="60"/>
      <c r="AI10" s="62"/>
      <c r="AJ10" s="59"/>
      <c r="AK10" s="60"/>
      <c r="AL10" s="64"/>
      <c r="AM10" s="59" t="s">
        <v>183</v>
      </c>
      <c r="AN10" s="60"/>
      <c r="AO10" s="64"/>
      <c r="AP10" s="59" t="s">
        <v>183</v>
      </c>
      <c r="AQ10" s="60"/>
      <c r="AR10" s="64"/>
      <c r="AS10" s="59">
        <v>20</v>
      </c>
      <c r="AT10" s="60"/>
      <c r="AU10" s="64"/>
      <c r="AV10" s="59">
        <v>2</v>
      </c>
      <c r="AW10" s="60"/>
      <c r="AX10" s="64"/>
      <c r="AY10" s="59">
        <v>6</v>
      </c>
      <c r="AZ10" s="60"/>
      <c r="BA10" s="64"/>
      <c r="BB10" s="59">
        <v>115</v>
      </c>
      <c r="BC10" s="60"/>
      <c r="BD10" s="64"/>
      <c r="BE10" s="59"/>
      <c r="BF10" s="60"/>
      <c r="BG10" s="64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6"/>
      <c r="BX10" s="65"/>
      <c r="BY10" s="66"/>
      <c r="BZ10" s="67"/>
      <c r="CA10" s="65"/>
      <c r="CB10" s="65"/>
      <c r="CC10" s="67"/>
      <c r="CD10" s="65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69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</row>
    <row r="11" spans="1:153" s="27" customFormat="1" ht="13.5" customHeight="1">
      <c r="A11" s="24"/>
      <c r="B11" s="17" t="s">
        <v>244</v>
      </c>
      <c r="C11" s="131" t="s">
        <v>27</v>
      </c>
      <c r="D11" s="53">
        <f>COUNTA(O11,R11,U11,X11,AA11,AD11,AG11,AJ11,AM11,AP11,AS11,AV11,AY11,BB11,BE11,BH11,BK11,BN11,BQ11,BT11,BW11,BZ11,CC11)</f>
        <v>3</v>
      </c>
      <c r="E11" s="53">
        <f>IF(COUNT(O11,R11,U11,X11,AA11,AD11,AG11,AJ11,AM11,AP11,AS11,AV11,AY11,BB11,BE11,BH11,BK11,BN11,BQ11,BT11,BW11,BZ11,CC11)=0,"-",COUNT(O11,R11,U11,X11,AA11,AD11,AG11,AJ11,AM11,AP11,AS11,AV11,AY11,BB11,BE11,BH11,BK11,BN11,BQ11,BT11,BW11,BZ11,CB))</f>
        <v>1</v>
      </c>
      <c r="F11" s="53">
        <f>IF(E11="-","-",COUNTA(P11,S11,V11,Y11,AB11,AE11,AH11,AK11,AN11,AQ11,AT11,AW11,AZ11,BC11,BF11,BI11,BL11,BO11,BR11,BU11,BX11,CA11,CD11))</f>
        <v>0</v>
      </c>
      <c r="G11" s="53">
        <f>IF(E11="-","-",SUM(O11:CD11))</f>
        <v>34</v>
      </c>
      <c r="H11" s="54">
        <f>IF(E11="-","-",MAX(O11:CE11))</f>
        <v>34</v>
      </c>
      <c r="I11" s="53"/>
      <c r="J11" s="55">
        <f>IF(E11="-","-",IF(E11-F11=0,G11,G11/(E11-F11)))</f>
        <v>34</v>
      </c>
      <c r="K11" s="53">
        <f>IF(E11=0,"",IF(E11-F11=0,"*",""))</f>
      </c>
      <c r="L11" s="30"/>
      <c r="M11" s="56">
        <f>IF(E11="-","-",G11-((E11-F11)*10))</f>
        <v>24</v>
      </c>
      <c r="N11" s="70"/>
      <c r="O11" s="59"/>
      <c r="P11" s="60"/>
      <c r="Q11" s="243"/>
      <c r="R11" s="59"/>
      <c r="S11" s="60"/>
      <c r="T11" s="61"/>
      <c r="U11" s="59"/>
      <c r="V11" s="60"/>
      <c r="W11" s="62"/>
      <c r="X11" s="59"/>
      <c r="Y11" s="60"/>
      <c r="Z11" s="63"/>
      <c r="AA11" s="59"/>
      <c r="AB11" s="60"/>
      <c r="AC11" s="63"/>
      <c r="AD11" s="59"/>
      <c r="AE11" s="60"/>
      <c r="AF11" s="63"/>
      <c r="AG11" s="59"/>
      <c r="AH11" s="60"/>
      <c r="AI11" s="62"/>
      <c r="AJ11" s="59"/>
      <c r="AK11" s="60"/>
      <c r="AL11" s="64"/>
      <c r="AM11" s="59" t="s">
        <v>183</v>
      </c>
      <c r="AN11" s="60"/>
      <c r="AO11" s="64"/>
      <c r="AP11" s="59" t="s">
        <v>183</v>
      </c>
      <c r="AQ11" s="60"/>
      <c r="AR11" s="64"/>
      <c r="AS11" s="59"/>
      <c r="AT11" s="60"/>
      <c r="AU11" s="64"/>
      <c r="AV11" s="59">
        <v>34</v>
      </c>
      <c r="AW11" s="60"/>
      <c r="AX11" s="64"/>
      <c r="AY11" s="59"/>
      <c r="AZ11" s="60"/>
      <c r="BA11" s="64"/>
      <c r="BB11" s="59"/>
      <c r="BC11" s="60"/>
      <c r="BD11" s="64"/>
      <c r="BE11" s="59"/>
      <c r="BF11" s="60"/>
      <c r="BG11" s="64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6"/>
      <c r="BX11" s="65"/>
      <c r="BY11" s="66"/>
      <c r="BZ11" s="67"/>
      <c r="CA11" s="65"/>
      <c r="CB11" s="65"/>
      <c r="CC11" s="67"/>
      <c r="CD11" s="65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69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</row>
    <row r="12" spans="1:153" s="27" customFormat="1" ht="13.5" customHeight="1">
      <c r="A12" s="24"/>
      <c r="B12" s="17" t="s">
        <v>171</v>
      </c>
      <c r="C12" s="131" t="s">
        <v>31</v>
      </c>
      <c r="D12" s="53">
        <f t="shared" si="0"/>
        <v>2</v>
      </c>
      <c r="E12" s="53">
        <f t="shared" si="1"/>
        <v>2</v>
      </c>
      <c r="F12" s="53">
        <f t="shared" si="2"/>
        <v>0</v>
      </c>
      <c r="G12" s="53">
        <f t="shared" si="3"/>
        <v>0</v>
      </c>
      <c r="H12" s="54">
        <f t="shared" si="4"/>
        <v>0</v>
      </c>
      <c r="I12" s="53"/>
      <c r="J12" s="55">
        <f t="shared" si="5"/>
        <v>0</v>
      </c>
      <c r="K12" s="53">
        <f t="shared" si="6"/>
      </c>
      <c r="L12" s="30"/>
      <c r="M12" s="56">
        <f t="shared" si="7"/>
        <v>-20</v>
      </c>
      <c r="N12" s="70"/>
      <c r="O12" s="59"/>
      <c r="P12" s="60"/>
      <c r="Q12" s="243"/>
      <c r="R12" s="59"/>
      <c r="S12" s="60"/>
      <c r="T12" s="61"/>
      <c r="U12" s="59"/>
      <c r="V12" s="60"/>
      <c r="W12" s="62"/>
      <c r="X12" s="59"/>
      <c r="Y12" s="60"/>
      <c r="Z12" s="63"/>
      <c r="AA12" s="59">
        <v>0</v>
      </c>
      <c r="AB12" s="60"/>
      <c r="AC12" s="63"/>
      <c r="AD12" s="59"/>
      <c r="AE12" s="60"/>
      <c r="AF12" s="63"/>
      <c r="AG12" s="59"/>
      <c r="AH12" s="60"/>
      <c r="AI12" s="62"/>
      <c r="AJ12" s="59">
        <v>0</v>
      </c>
      <c r="AK12" s="60"/>
      <c r="AL12" s="64"/>
      <c r="AM12" s="59"/>
      <c r="AN12" s="60"/>
      <c r="AO12" s="64"/>
      <c r="AP12" s="59"/>
      <c r="AQ12" s="60"/>
      <c r="AR12" s="64"/>
      <c r="AS12" s="59"/>
      <c r="AT12" s="60"/>
      <c r="AU12" s="64"/>
      <c r="AV12" s="59"/>
      <c r="AW12" s="60"/>
      <c r="AX12" s="64"/>
      <c r="AY12" s="59"/>
      <c r="AZ12" s="60"/>
      <c r="BA12" s="64"/>
      <c r="BB12" s="59"/>
      <c r="BC12" s="60"/>
      <c r="BD12" s="64"/>
      <c r="BE12" s="59"/>
      <c r="BF12" s="60"/>
      <c r="BG12" s="64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6"/>
      <c r="BX12" s="65"/>
      <c r="BY12" s="66"/>
      <c r="BZ12" s="67"/>
      <c r="CA12" s="65"/>
      <c r="CB12" s="65"/>
      <c r="CC12" s="67"/>
      <c r="CD12" s="65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69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</row>
    <row r="13" spans="1:153" s="27" customFormat="1" ht="13.5" customHeight="1">
      <c r="A13" s="24"/>
      <c r="B13" s="17" t="s">
        <v>167</v>
      </c>
      <c r="C13" s="131"/>
      <c r="D13" s="53">
        <f t="shared" si="0"/>
        <v>1</v>
      </c>
      <c r="E13" s="53">
        <f t="shared" si="1"/>
        <v>1</v>
      </c>
      <c r="F13" s="53">
        <f t="shared" si="2"/>
        <v>0</v>
      </c>
      <c r="G13" s="53">
        <f t="shared" si="3"/>
        <v>10</v>
      </c>
      <c r="H13" s="54">
        <f t="shared" si="4"/>
        <v>10</v>
      </c>
      <c r="I13" s="53"/>
      <c r="J13" s="55">
        <f t="shared" si="5"/>
        <v>10</v>
      </c>
      <c r="K13" s="53">
        <f t="shared" si="6"/>
      </c>
      <c r="L13" s="30"/>
      <c r="M13" s="56">
        <f t="shared" si="7"/>
        <v>0</v>
      </c>
      <c r="N13" s="70"/>
      <c r="O13" s="59">
        <v>10</v>
      </c>
      <c r="P13" s="60"/>
      <c r="Q13" s="243"/>
      <c r="R13" s="59"/>
      <c r="S13" s="60"/>
      <c r="T13" s="61"/>
      <c r="U13" s="59"/>
      <c r="V13" s="60"/>
      <c r="W13" s="62"/>
      <c r="X13" s="59"/>
      <c r="Y13" s="60"/>
      <c r="Z13" s="63"/>
      <c r="AA13" s="59"/>
      <c r="AB13" s="60"/>
      <c r="AC13" s="63"/>
      <c r="AD13" s="59"/>
      <c r="AE13" s="60"/>
      <c r="AF13" s="63"/>
      <c r="AG13" s="59"/>
      <c r="AH13" s="60"/>
      <c r="AI13" s="62"/>
      <c r="AJ13" s="59"/>
      <c r="AK13" s="60"/>
      <c r="AL13" s="64"/>
      <c r="AM13" s="59"/>
      <c r="AN13" s="60"/>
      <c r="AO13" s="64"/>
      <c r="AP13" s="59"/>
      <c r="AQ13" s="60"/>
      <c r="AR13" s="64"/>
      <c r="AS13" s="59"/>
      <c r="AT13" s="60"/>
      <c r="AU13" s="64"/>
      <c r="AV13" s="59"/>
      <c r="AW13" s="60"/>
      <c r="AX13" s="64"/>
      <c r="AY13" s="59"/>
      <c r="AZ13" s="60"/>
      <c r="BA13" s="64"/>
      <c r="BB13" s="59"/>
      <c r="BC13" s="60"/>
      <c r="BD13" s="64"/>
      <c r="BE13" s="59"/>
      <c r="BF13" s="60"/>
      <c r="BG13" s="64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  <c r="BX13" s="65"/>
      <c r="BY13" s="66"/>
      <c r="BZ13" s="67"/>
      <c r="CA13" s="65"/>
      <c r="CB13" s="65"/>
      <c r="CC13" s="67"/>
      <c r="CD13" s="65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69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</row>
    <row r="14" spans="1:153" s="27" customFormat="1" ht="13.5" customHeight="1">
      <c r="A14" s="24"/>
      <c r="B14" s="17" t="s">
        <v>180</v>
      </c>
      <c r="C14" s="131" t="s">
        <v>31</v>
      </c>
      <c r="D14" s="53">
        <f t="shared" si="0"/>
        <v>2</v>
      </c>
      <c r="E14" s="53">
        <f t="shared" si="1"/>
        <v>1</v>
      </c>
      <c r="F14" s="53">
        <f t="shared" si="2"/>
        <v>0</v>
      </c>
      <c r="G14" s="53">
        <f t="shared" si="3"/>
        <v>12</v>
      </c>
      <c r="H14" s="54">
        <f t="shared" si="4"/>
        <v>12</v>
      </c>
      <c r="I14" s="53"/>
      <c r="J14" s="55">
        <f t="shared" si="5"/>
        <v>12</v>
      </c>
      <c r="K14" s="53">
        <f t="shared" si="6"/>
      </c>
      <c r="L14" s="30"/>
      <c r="M14" s="56">
        <f t="shared" si="7"/>
        <v>2</v>
      </c>
      <c r="N14" s="70"/>
      <c r="O14" s="59"/>
      <c r="P14" s="60"/>
      <c r="Q14" s="243"/>
      <c r="R14" s="59"/>
      <c r="S14" s="60"/>
      <c r="T14" s="61"/>
      <c r="U14" s="59"/>
      <c r="V14" s="60"/>
      <c r="W14" s="62"/>
      <c r="X14" s="59"/>
      <c r="Y14" s="60"/>
      <c r="Z14" s="63"/>
      <c r="AA14" s="59"/>
      <c r="AB14" s="60"/>
      <c r="AC14" s="63"/>
      <c r="AD14" s="59"/>
      <c r="AE14" s="60"/>
      <c r="AF14" s="63"/>
      <c r="AG14" s="59" t="s">
        <v>183</v>
      </c>
      <c r="AH14" s="60"/>
      <c r="AI14" s="62"/>
      <c r="AJ14" s="59">
        <v>12</v>
      </c>
      <c r="AK14" s="60"/>
      <c r="AL14" s="64"/>
      <c r="AM14" s="59"/>
      <c r="AN14" s="60"/>
      <c r="AO14" s="64"/>
      <c r="AP14" s="59"/>
      <c r="AQ14" s="60"/>
      <c r="AR14" s="64"/>
      <c r="AS14" s="59"/>
      <c r="AT14" s="60"/>
      <c r="AU14" s="64"/>
      <c r="AV14" s="59"/>
      <c r="AW14" s="60"/>
      <c r="AX14" s="64"/>
      <c r="AY14" s="59"/>
      <c r="AZ14" s="60"/>
      <c r="BA14" s="64"/>
      <c r="BB14" s="59"/>
      <c r="BC14" s="60"/>
      <c r="BD14" s="64"/>
      <c r="BE14" s="59"/>
      <c r="BF14" s="60"/>
      <c r="BG14" s="64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6"/>
      <c r="BX14" s="65"/>
      <c r="BY14" s="66"/>
      <c r="BZ14" s="67"/>
      <c r="CA14" s="65"/>
      <c r="CB14" s="65"/>
      <c r="CC14" s="67"/>
      <c r="CD14" s="65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69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</row>
    <row r="15" spans="1:153" s="27" customFormat="1" ht="13.5" customHeight="1">
      <c r="A15" s="24"/>
      <c r="B15" s="17" t="s">
        <v>162</v>
      </c>
      <c r="C15" s="131" t="s">
        <v>27</v>
      </c>
      <c r="D15" s="53">
        <f t="shared" si="0"/>
        <v>1</v>
      </c>
      <c r="E15" s="53">
        <f t="shared" si="1"/>
        <v>1</v>
      </c>
      <c r="F15" s="53">
        <f t="shared" si="2"/>
        <v>0</v>
      </c>
      <c r="G15" s="53">
        <f t="shared" si="3"/>
        <v>0</v>
      </c>
      <c r="H15" s="54">
        <f t="shared" si="4"/>
        <v>0</v>
      </c>
      <c r="I15" s="53"/>
      <c r="J15" s="55">
        <f t="shared" si="5"/>
        <v>0</v>
      </c>
      <c r="K15" s="53">
        <f t="shared" si="6"/>
      </c>
      <c r="L15" s="30"/>
      <c r="M15" s="56">
        <f t="shared" si="7"/>
        <v>-10</v>
      </c>
      <c r="N15" s="70"/>
      <c r="O15" s="59"/>
      <c r="P15" s="60"/>
      <c r="Q15" s="243"/>
      <c r="R15" s="59"/>
      <c r="S15" s="60"/>
      <c r="T15" s="61"/>
      <c r="U15" s="59"/>
      <c r="V15" s="60"/>
      <c r="W15" s="62"/>
      <c r="X15" s="59">
        <v>0</v>
      </c>
      <c r="Y15" s="60"/>
      <c r="Z15" s="63"/>
      <c r="AA15" s="59"/>
      <c r="AB15" s="60"/>
      <c r="AC15" s="63"/>
      <c r="AD15" s="59"/>
      <c r="AE15" s="60"/>
      <c r="AF15" s="63"/>
      <c r="AG15" s="59"/>
      <c r="AH15" s="60"/>
      <c r="AI15" s="62"/>
      <c r="AJ15" s="59"/>
      <c r="AK15" s="60"/>
      <c r="AL15" s="64"/>
      <c r="AM15" s="59"/>
      <c r="AN15" s="60"/>
      <c r="AO15" s="64"/>
      <c r="AP15" s="59"/>
      <c r="AQ15" s="60"/>
      <c r="AR15" s="64"/>
      <c r="AS15" s="59"/>
      <c r="AT15" s="60"/>
      <c r="AU15" s="64"/>
      <c r="AV15" s="59"/>
      <c r="AW15" s="60"/>
      <c r="AX15" s="64"/>
      <c r="AY15" s="59"/>
      <c r="AZ15" s="60"/>
      <c r="BA15" s="64"/>
      <c r="BB15" s="59"/>
      <c r="BC15" s="60"/>
      <c r="BD15" s="64"/>
      <c r="BE15" s="59"/>
      <c r="BF15" s="60"/>
      <c r="BG15" s="64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6"/>
      <c r="BX15" s="65"/>
      <c r="BY15" s="66"/>
      <c r="BZ15" s="67"/>
      <c r="CA15" s="65"/>
      <c r="CB15" s="65"/>
      <c r="CC15" s="67"/>
      <c r="CD15" s="65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69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</row>
    <row r="16" spans="1:153" s="27" customFormat="1" ht="13.5" customHeight="1">
      <c r="A16" s="24"/>
      <c r="B16" s="17" t="s">
        <v>250</v>
      </c>
      <c r="C16" s="131"/>
      <c r="D16" s="53">
        <f>COUNTA(O16,R16,U16,X16,AA16,AD16,AG16,AJ16,AM16,AP16,AS16,AV16,AY16,BB16,BE16,BH16,BK16,BN16,BQ16,BT16,BW16,BZ16,CC16)</f>
        <v>2</v>
      </c>
      <c r="E16" s="53">
        <f>IF(COUNT(O16,R16,U16,X16,AA16,AD16,AG16,AJ16,AM16,AP16,AS16,AV16,AY16,BB16,BE16,BH16,BK16,BN16,BQ16,BT16,BW16,BZ16,CC16)=0,"-",COUNT(O16,R16,U16,X16,AA16,AD16,AG16,AJ16,AM16,AP16,AS16,AV16,AY16,BB16,BE16,BH16,BK16,BN16,BQ16,BT16,BW16,BZ16,CB))</f>
        <v>2</v>
      </c>
      <c r="F16" s="53">
        <f>IF(E16="-","-",COUNTA(P16,S16,V16,Y16,AB16,AE16,AH16,AK16,AN16,AQ16,AT16,AW16,AZ16,BC16,BF16,BI16,BL16,BO16,BR16,BU16,BX16,CA16,CD16))</f>
        <v>0</v>
      </c>
      <c r="G16" s="53">
        <f>IF(E16="-","-",SUM(O16:CD16))</f>
        <v>18</v>
      </c>
      <c r="H16" s="54">
        <f>IF(E16="-","-",MAX(O16:CE16))</f>
        <v>17</v>
      </c>
      <c r="I16" s="53"/>
      <c r="J16" s="55">
        <f>IF(E16="-","-",IF(E16-F16=0,G16,G16/(E16-F16)))</f>
        <v>9</v>
      </c>
      <c r="K16" s="53">
        <f>IF(E16=0,"",IF(E16-F16=0,"*",""))</f>
      </c>
      <c r="L16" s="30"/>
      <c r="M16" s="56">
        <f>IF(E16="-","-",G16-((E16-F16)*10))</f>
        <v>-2</v>
      </c>
      <c r="N16" s="70"/>
      <c r="O16" s="59"/>
      <c r="P16" s="60"/>
      <c r="Q16" s="243"/>
      <c r="R16" s="59"/>
      <c r="S16" s="60"/>
      <c r="T16" s="61"/>
      <c r="U16" s="59"/>
      <c r="V16" s="60"/>
      <c r="W16" s="62"/>
      <c r="X16" s="59"/>
      <c r="Y16" s="60"/>
      <c r="Z16" s="63"/>
      <c r="AA16" s="59"/>
      <c r="AB16" s="60"/>
      <c r="AC16" s="63"/>
      <c r="AD16" s="59"/>
      <c r="AE16" s="60"/>
      <c r="AF16" s="63"/>
      <c r="AG16" s="59"/>
      <c r="AH16" s="60"/>
      <c r="AI16" s="62"/>
      <c r="AJ16" s="59"/>
      <c r="AK16" s="60"/>
      <c r="AL16" s="64"/>
      <c r="AM16" s="59"/>
      <c r="AN16" s="60"/>
      <c r="AO16" s="64"/>
      <c r="AP16" s="59"/>
      <c r="AQ16" s="60"/>
      <c r="AR16" s="64"/>
      <c r="AS16" s="59"/>
      <c r="AT16" s="60"/>
      <c r="AU16" s="64"/>
      <c r="AV16" s="59"/>
      <c r="AW16" s="60"/>
      <c r="AX16" s="64"/>
      <c r="AY16" s="59"/>
      <c r="AZ16" s="60"/>
      <c r="BA16" s="64"/>
      <c r="BB16" s="59">
        <v>17</v>
      </c>
      <c r="BC16" s="60"/>
      <c r="BD16" s="64"/>
      <c r="BE16" s="59">
        <v>1</v>
      </c>
      <c r="BF16" s="60"/>
      <c r="BG16" s="64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  <c r="BX16" s="65"/>
      <c r="BY16" s="66"/>
      <c r="BZ16" s="67"/>
      <c r="CA16" s="65"/>
      <c r="CB16" s="65"/>
      <c r="CC16" s="67"/>
      <c r="CD16" s="65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69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</row>
    <row r="17" spans="1:153" s="27" customFormat="1" ht="13.5" customHeight="1">
      <c r="A17" s="24"/>
      <c r="B17" s="17" t="s">
        <v>248</v>
      </c>
      <c r="C17" s="131"/>
      <c r="D17" s="53">
        <f>COUNTA(O17,R17,U17,X17,AA17,AD17,AG17,AJ17,AM17,AP17,AS17,AV17,AY17,BB17,BE17,BH17,BK17,BN17,BQ17,BT17,BW17,BZ17,CC17)</f>
        <v>1</v>
      </c>
      <c r="E17" s="53">
        <f>IF(COUNT(O17,R17,U17,X17,AA17,AD17,AG17,AJ17,AM17,AP17,AS17,AV17,AY17,BB17,BE17,BH17,BK17,BN17,BQ17,BT17,BW17,BZ17,CC17)=0,"-",COUNT(O17,R17,U17,X17,AA17,AD17,AG17,AJ17,AM17,AP17,AS17,AV17,AY17,BB17,BE17,BH17,BK17,BN17,BQ17,BT17,BW17,BZ17,CB))</f>
        <v>1</v>
      </c>
      <c r="F17" s="53">
        <f>IF(E17="-","-",COUNTA(P17,S17,V17,Y17,AB17,AE17,AH17,AK17,AN17,AQ17,AT17,AW17,AZ17,BC17,BF17,BI17,BL17,BO17,BR17,BU17,BX17,CA17,CD17))</f>
        <v>0</v>
      </c>
      <c r="G17" s="53">
        <f>IF(E17="-","-",SUM(O17:CD17))</f>
        <v>0</v>
      </c>
      <c r="H17" s="54">
        <f>IF(E17="-","-",MAX(O17:CE17))</f>
        <v>0</v>
      </c>
      <c r="I17" s="53"/>
      <c r="J17" s="55">
        <f>IF(E17="-","-",IF(E17-F17=0,G17,G17/(E17-F17)))</f>
        <v>0</v>
      </c>
      <c r="K17" s="53">
        <f>IF(E17=0,"",IF(E17-F17=0,"*",""))</f>
      </c>
      <c r="L17" s="30"/>
      <c r="M17" s="56">
        <f>IF(E17="-","-",G17-((E17-F17)*10))</f>
        <v>-10</v>
      </c>
      <c r="N17" s="70"/>
      <c r="O17" s="59"/>
      <c r="P17" s="60"/>
      <c r="Q17" s="243"/>
      <c r="R17" s="59"/>
      <c r="S17" s="60"/>
      <c r="T17" s="61"/>
      <c r="U17" s="59"/>
      <c r="V17" s="60"/>
      <c r="W17" s="62"/>
      <c r="X17" s="59"/>
      <c r="Y17" s="60"/>
      <c r="Z17" s="63"/>
      <c r="AA17" s="59"/>
      <c r="AB17" s="60"/>
      <c r="AC17" s="63"/>
      <c r="AD17" s="59"/>
      <c r="AE17" s="60"/>
      <c r="AF17" s="63"/>
      <c r="AG17" s="59"/>
      <c r="AH17" s="60"/>
      <c r="AI17" s="62"/>
      <c r="AJ17" s="59"/>
      <c r="AK17" s="60"/>
      <c r="AL17" s="64"/>
      <c r="AM17" s="59"/>
      <c r="AN17" s="60"/>
      <c r="AO17" s="64"/>
      <c r="AP17" s="59"/>
      <c r="AQ17" s="60"/>
      <c r="AR17" s="64"/>
      <c r="AS17" s="59"/>
      <c r="AT17" s="60"/>
      <c r="AU17" s="64"/>
      <c r="AV17" s="59">
        <v>0</v>
      </c>
      <c r="AW17" s="60"/>
      <c r="AX17" s="64"/>
      <c r="AY17" s="59"/>
      <c r="AZ17" s="60"/>
      <c r="BA17" s="64"/>
      <c r="BB17" s="59"/>
      <c r="BC17" s="60"/>
      <c r="BD17" s="64"/>
      <c r="BE17" s="59"/>
      <c r="BF17" s="60"/>
      <c r="BG17" s="64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6"/>
      <c r="BX17" s="65"/>
      <c r="BY17" s="66"/>
      <c r="BZ17" s="67"/>
      <c r="CA17" s="65"/>
      <c r="CB17" s="65"/>
      <c r="CC17" s="67"/>
      <c r="CD17" s="65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69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</row>
    <row r="18" spans="1:153" s="27" customFormat="1" ht="13.5" customHeight="1">
      <c r="A18" s="24"/>
      <c r="B18" s="17" t="s">
        <v>155</v>
      </c>
      <c r="C18" s="131" t="s">
        <v>156</v>
      </c>
      <c r="D18" s="53">
        <f t="shared" si="0"/>
        <v>5</v>
      </c>
      <c r="E18" s="53">
        <f t="shared" si="1"/>
        <v>3</v>
      </c>
      <c r="F18" s="53">
        <f t="shared" si="2"/>
        <v>0</v>
      </c>
      <c r="G18" s="53">
        <f t="shared" si="3"/>
        <v>10</v>
      </c>
      <c r="H18" s="54">
        <f t="shared" si="4"/>
        <v>8</v>
      </c>
      <c r="I18" s="53"/>
      <c r="J18" s="55">
        <f t="shared" si="5"/>
        <v>3.3333333333333335</v>
      </c>
      <c r="K18" s="53">
        <f t="shared" si="6"/>
      </c>
      <c r="L18" s="30"/>
      <c r="M18" s="56">
        <f t="shared" si="7"/>
        <v>-20</v>
      </c>
      <c r="N18" s="70"/>
      <c r="O18" s="59" t="s">
        <v>183</v>
      </c>
      <c r="P18" s="60"/>
      <c r="Q18" s="243"/>
      <c r="R18" s="59" t="s">
        <v>183</v>
      </c>
      <c r="S18" s="60"/>
      <c r="T18" s="61"/>
      <c r="U18" s="59">
        <v>8</v>
      </c>
      <c r="V18" s="60"/>
      <c r="W18" s="62"/>
      <c r="X18" s="59"/>
      <c r="Y18" s="60"/>
      <c r="Z18" s="63"/>
      <c r="AA18" s="59"/>
      <c r="AB18" s="60"/>
      <c r="AC18" s="63"/>
      <c r="AD18" s="59"/>
      <c r="AE18" s="60"/>
      <c r="AF18" s="63"/>
      <c r="AG18" s="59"/>
      <c r="AH18" s="60"/>
      <c r="AI18" s="62"/>
      <c r="AJ18" s="59"/>
      <c r="AK18" s="60"/>
      <c r="AL18" s="64"/>
      <c r="AM18" s="59"/>
      <c r="AN18" s="60"/>
      <c r="AO18" s="64"/>
      <c r="AP18" s="59"/>
      <c r="AQ18" s="60"/>
      <c r="AR18" s="64"/>
      <c r="AS18" s="59">
        <v>2</v>
      </c>
      <c r="AT18" s="60"/>
      <c r="AU18" s="64"/>
      <c r="AV18" s="59"/>
      <c r="AW18" s="60"/>
      <c r="AX18" s="64"/>
      <c r="AY18" s="59">
        <v>0</v>
      </c>
      <c r="AZ18" s="60"/>
      <c r="BA18" s="64"/>
      <c r="BB18" s="59"/>
      <c r="BC18" s="60"/>
      <c r="BD18" s="64"/>
      <c r="BE18" s="59"/>
      <c r="BF18" s="60"/>
      <c r="BG18" s="64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6"/>
      <c r="BX18" s="65"/>
      <c r="BY18" s="66"/>
      <c r="BZ18" s="67"/>
      <c r="CA18" s="65"/>
      <c r="CB18" s="65"/>
      <c r="CC18" s="67"/>
      <c r="CD18" s="65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69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</row>
    <row r="19" spans="1:153" s="27" customFormat="1" ht="13.5" customHeight="1">
      <c r="A19" s="24"/>
      <c r="B19" s="17" t="s">
        <v>153</v>
      </c>
      <c r="C19" s="131" t="s">
        <v>31</v>
      </c>
      <c r="D19" s="53">
        <f t="shared" si="0"/>
        <v>13</v>
      </c>
      <c r="E19" s="53">
        <f t="shared" si="1"/>
        <v>11</v>
      </c>
      <c r="F19" s="53">
        <f t="shared" si="2"/>
        <v>2</v>
      </c>
      <c r="G19" s="53">
        <f t="shared" si="3"/>
        <v>247</v>
      </c>
      <c r="H19" s="54">
        <f t="shared" si="4"/>
        <v>60</v>
      </c>
      <c r="I19" s="53"/>
      <c r="J19" s="55">
        <f t="shared" si="5"/>
        <v>27.444444444444443</v>
      </c>
      <c r="K19" s="53">
        <f t="shared" si="6"/>
      </c>
      <c r="L19" s="30"/>
      <c r="M19" s="56">
        <f t="shared" si="7"/>
        <v>157</v>
      </c>
      <c r="N19" s="70"/>
      <c r="O19" s="59">
        <v>60</v>
      </c>
      <c r="P19" s="60"/>
      <c r="Q19" s="243"/>
      <c r="R19" s="59">
        <v>0</v>
      </c>
      <c r="S19" s="60"/>
      <c r="T19" s="61"/>
      <c r="U19" s="59"/>
      <c r="V19" s="60"/>
      <c r="W19" s="62"/>
      <c r="X19" s="59">
        <v>0</v>
      </c>
      <c r="Y19" s="60"/>
      <c r="Z19" s="63"/>
      <c r="AA19" s="59" t="s">
        <v>183</v>
      </c>
      <c r="AB19" s="60"/>
      <c r="AC19" s="63"/>
      <c r="AD19" s="59"/>
      <c r="AE19" s="60"/>
      <c r="AF19" s="63"/>
      <c r="AG19" s="59">
        <v>50</v>
      </c>
      <c r="AH19" s="60" t="s">
        <v>184</v>
      </c>
      <c r="AI19" s="62"/>
      <c r="AJ19" s="59">
        <v>16</v>
      </c>
      <c r="AK19" s="60"/>
      <c r="AL19" s="64"/>
      <c r="AM19" s="59" t="s">
        <v>183</v>
      </c>
      <c r="AN19" s="60"/>
      <c r="AO19" s="64"/>
      <c r="AP19" s="59">
        <v>32</v>
      </c>
      <c r="AQ19" s="60"/>
      <c r="AR19" s="64"/>
      <c r="AS19" s="59">
        <v>58</v>
      </c>
      <c r="AT19" s="60"/>
      <c r="AU19" s="64"/>
      <c r="AV19" s="59">
        <v>15</v>
      </c>
      <c r="AW19" s="60"/>
      <c r="AX19" s="64"/>
      <c r="AY19" s="59">
        <v>10</v>
      </c>
      <c r="AZ19" s="60"/>
      <c r="BA19" s="64"/>
      <c r="BB19" s="59">
        <v>6</v>
      </c>
      <c r="BC19" s="60" t="s">
        <v>184</v>
      </c>
      <c r="BD19" s="64"/>
      <c r="BE19" s="59">
        <v>0</v>
      </c>
      <c r="BF19" s="60"/>
      <c r="BG19" s="64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6"/>
      <c r="BX19" s="65"/>
      <c r="BY19" s="66"/>
      <c r="BZ19" s="67"/>
      <c r="CA19" s="65"/>
      <c r="CB19" s="65"/>
      <c r="CC19" s="67"/>
      <c r="CD19" s="65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69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</row>
    <row r="20" spans="1:153" s="27" customFormat="1" ht="13.5" customHeight="1">
      <c r="A20" s="24"/>
      <c r="B20" s="17" t="s">
        <v>159</v>
      </c>
      <c r="C20" s="131" t="s">
        <v>31</v>
      </c>
      <c r="D20" s="53">
        <f t="shared" si="0"/>
        <v>10</v>
      </c>
      <c r="E20" s="53">
        <f t="shared" si="1"/>
        <v>9</v>
      </c>
      <c r="F20" s="53">
        <f t="shared" si="2"/>
        <v>6</v>
      </c>
      <c r="G20" s="53">
        <f t="shared" si="3"/>
        <v>141</v>
      </c>
      <c r="H20" s="54">
        <f t="shared" si="4"/>
        <v>36</v>
      </c>
      <c r="I20" s="53" t="s">
        <v>259</v>
      </c>
      <c r="J20" s="55">
        <f t="shared" si="5"/>
        <v>47</v>
      </c>
      <c r="K20" s="53">
        <f t="shared" si="6"/>
      </c>
      <c r="L20" s="30"/>
      <c r="M20" s="56">
        <f t="shared" si="7"/>
        <v>111</v>
      </c>
      <c r="N20" s="70"/>
      <c r="O20" s="59">
        <v>11</v>
      </c>
      <c r="P20" s="60" t="s">
        <v>184</v>
      </c>
      <c r="Q20" s="243"/>
      <c r="R20" s="59"/>
      <c r="S20" s="60"/>
      <c r="T20" s="61"/>
      <c r="U20" s="59" t="s">
        <v>183</v>
      </c>
      <c r="V20" s="60"/>
      <c r="W20" s="62"/>
      <c r="X20" s="59"/>
      <c r="Y20" s="60"/>
      <c r="Z20" s="63"/>
      <c r="AA20" s="59">
        <v>15</v>
      </c>
      <c r="AB20" s="60" t="s">
        <v>184</v>
      </c>
      <c r="AC20" s="63"/>
      <c r="AD20" s="59">
        <v>27</v>
      </c>
      <c r="AE20" s="60"/>
      <c r="AF20" s="63"/>
      <c r="AG20" s="59"/>
      <c r="AH20" s="60"/>
      <c r="AI20" s="62"/>
      <c r="AJ20" s="59">
        <v>27</v>
      </c>
      <c r="AK20" s="60" t="s">
        <v>184</v>
      </c>
      <c r="AL20" s="64"/>
      <c r="AM20" s="59">
        <v>16</v>
      </c>
      <c r="AN20" s="60"/>
      <c r="AO20" s="64"/>
      <c r="AP20" s="59">
        <v>1</v>
      </c>
      <c r="AQ20" s="60" t="s">
        <v>184</v>
      </c>
      <c r="AR20" s="64"/>
      <c r="AS20" s="59">
        <v>0</v>
      </c>
      <c r="AT20" s="60"/>
      <c r="AU20" s="64"/>
      <c r="AV20" s="59">
        <v>8</v>
      </c>
      <c r="AW20" s="60" t="s">
        <v>184</v>
      </c>
      <c r="AX20" s="64"/>
      <c r="AY20" s="59"/>
      <c r="AZ20" s="60"/>
      <c r="BA20" s="64"/>
      <c r="BB20" s="59"/>
      <c r="BC20" s="60"/>
      <c r="BD20" s="64"/>
      <c r="BE20" s="59">
        <v>36</v>
      </c>
      <c r="BF20" s="60" t="s">
        <v>184</v>
      </c>
      <c r="BG20" s="64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6"/>
      <c r="BX20" s="65"/>
      <c r="BY20" s="66"/>
      <c r="BZ20" s="67"/>
      <c r="CA20" s="65"/>
      <c r="CB20" s="65"/>
      <c r="CC20" s="67"/>
      <c r="CD20" s="65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69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</row>
    <row r="21" spans="1:153" s="27" customFormat="1" ht="13.5" customHeight="1">
      <c r="A21" s="24"/>
      <c r="B21" s="17" t="s">
        <v>254</v>
      </c>
      <c r="C21" s="131" t="s">
        <v>258</v>
      </c>
      <c r="D21" s="53">
        <f>COUNTA(O21,R21,U21,X21,AA21,AD21,AG21,AJ21,AM21,AP21,AS21,AV21,AY21,BB21,BE21,BH21,BK21,BN21,BQ21,BT21,BW21,BZ21,CC21)</f>
        <v>1</v>
      </c>
      <c r="E21" s="53">
        <f>IF(COUNT(O21,R21,U21,X21,AA21,AD21,AG21,AJ21,AM21,AP21,AS21,AV21,AY21,BB21,BE21,BH21,BK21,BN21,BQ21,BT21,BW21,BZ21,CC21)=0,"-",COUNT(O21,R21,U21,X21,AA21,AD21,AG21,AJ21,AM21,AP21,AS21,AV21,AY21,BB21,BE21,BH21,BK21,BN21,BQ21,BT21,BW21,BZ21,CB))</f>
        <v>1</v>
      </c>
      <c r="F21" s="53">
        <f>IF(E21="-","-",COUNTA(P21,S21,V21,Y21,AB21,AE21,AH21,AK21,AN21,AQ21,AT21,AW21,AZ21,BC21,BF21,BI21,BL21,BO21,BR21,BU21,BX21,CA21,CD21))</f>
        <v>0</v>
      </c>
      <c r="G21" s="53">
        <f>IF(E21="-","-",SUM(O21:CD21))</f>
        <v>21</v>
      </c>
      <c r="H21" s="54">
        <f>IF(E21="-","-",MAX(O21:CE21))</f>
        <v>21</v>
      </c>
      <c r="I21" s="53"/>
      <c r="J21" s="55">
        <f>IF(E21="-","-",IF(E21-F21=0,G21,G21/(E21-F21)))</f>
        <v>21</v>
      </c>
      <c r="K21" s="53">
        <f>IF(E21=0,"",IF(E21-F21=0,"*",""))</f>
      </c>
      <c r="L21" s="30"/>
      <c r="M21" s="56">
        <f>IF(E21="-","-",G21-((E21-F21)*10))</f>
        <v>11</v>
      </c>
      <c r="N21" s="70"/>
      <c r="O21" s="59"/>
      <c r="P21" s="60"/>
      <c r="Q21" s="243"/>
      <c r="R21" s="59"/>
      <c r="S21" s="60"/>
      <c r="T21" s="61"/>
      <c r="U21" s="59"/>
      <c r="V21" s="60"/>
      <c r="W21" s="62"/>
      <c r="X21" s="59"/>
      <c r="Y21" s="60"/>
      <c r="Z21" s="63"/>
      <c r="AA21" s="59"/>
      <c r="AB21" s="60"/>
      <c r="AC21" s="63"/>
      <c r="AD21" s="59"/>
      <c r="AE21" s="60"/>
      <c r="AF21" s="63"/>
      <c r="AG21" s="59"/>
      <c r="AH21" s="60"/>
      <c r="AI21" s="62"/>
      <c r="AJ21" s="59"/>
      <c r="AK21" s="60"/>
      <c r="AL21" s="64"/>
      <c r="AM21" s="59"/>
      <c r="AN21" s="60"/>
      <c r="AO21" s="64"/>
      <c r="AP21" s="59"/>
      <c r="AQ21" s="60"/>
      <c r="AR21" s="64"/>
      <c r="AS21" s="59"/>
      <c r="AT21" s="60"/>
      <c r="AU21" s="64"/>
      <c r="AV21" s="59"/>
      <c r="AW21" s="60"/>
      <c r="AX21" s="64"/>
      <c r="AY21" s="59"/>
      <c r="AZ21" s="60"/>
      <c r="BA21" s="64"/>
      <c r="BB21" s="59"/>
      <c r="BC21" s="60"/>
      <c r="BD21" s="64"/>
      <c r="BE21" s="59">
        <v>21</v>
      </c>
      <c r="BF21" s="60"/>
      <c r="BG21" s="64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6"/>
      <c r="BX21" s="65"/>
      <c r="BY21" s="66"/>
      <c r="BZ21" s="67"/>
      <c r="CA21" s="65"/>
      <c r="CB21" s="65"/>
      <c r="CC21" s="67"/>
      <c r="CD21" s="65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69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</row>
    <row r="22" spans="1:153" s="27" customFormat="1" ht="13.5" customHeight="1">
      <c r="A22" s="24"/>
      <c r="B22" s="17" t="s">
        <v>257</v>
      </c>
      <c r="C22" s="131" t="s">
        <v>258</v>
      </c>
      <c r="D22" s="53">
        <f>COUNTA(O22,R22,U22,X22,AA22,AD22,AG22,AJ22,AM22,AP22,AS22,AV22,AY22,BB22,BE22,BH22,BK22,BN22,BQ22,BT22,BW22,BZ22,CC22)</f>
        <v>1</v>
      </c>
      <c r="E22" s="53">
        <f>IF(COUNT(O22,R22,U22,X22,AA22,AD22,AG22,AJ22,AM22,AP22,AS22,AV22,AY22,BB22,BE22,BH22,BK22,BN22,BQ22,BT22,BW22,BZ22,CC22)=0,"-",COUNT(O22,R22,U22,X22,AA22,AD22,AG22,AJ22,AM22,AP22,AS22,AV22,AY22,BB22,BE22,BH22,BK22,BN22,BQ22,BT22,BW22,BZ22,CB))</f>
        <v>1</v>
      </c>
      <c r="F22" s="53">
        <f>IF(E22="-","-",COUNTA(P22,S22,V22,Y22,AB22,AE22,AH22,AK22,AN22,AQ22,AT22,AW22,AZ22,BC22,BF22,BI22,BL22,BO22,BR22,BU22,BX22,CA22,CD22))</f>
        <v>0</v>
      </c>
      <c r="G22" s="53">
        <f>IF(E22="-","-",SUM(O22:CD22))</f>
        <v>2</v>
      </c>
      <c r="H22" s="54">
        <f>IF(E22="-","-",MAX(O22:CE22))</f>
        <v>2</v>
      </c>
      <c r="I22" s="53"/>
      <c r="J22" s="55">
        <f>IF(E22="-","-",IF(E22-F22=0,G22,G22/(E22-F22)))</f>
        <v>2</v>
      </c>
      <c r="K22" s="53">
        <f>IF(E22=0,"",IF(E22-F22=0,"*",""))</f>
      </c>
      <c r="L22" s="30"/>
      <c r="M22" s="56">
        <f>IF(E22="-","-",G22-((E22-F22)*10))</f>
        <v>-8</v>
      </c>
      <c r="N22" s="70"/>
      <c r="O22" s="59"/>
      <c r="P22" s="60"/>
      <c r="Q22" s="243"/>
      <c r="R22" s="59"/>
      <c r="S22" s="60"/>
      <c r="T22" s="61"/>
      <c r="U22" s="59"/>
      <c r="V22" s="60"/>
      <c r="W22" s="62"/>
      <c r="X22" s="59"/>
      <c r="Y22" s="60"/>
      <c r="Z22" s="63"/>
      <c r="AA22" s="59"/>
      <c r="AB22" s="60"/>
      <c r="AC22" s="63"/>
      <c r="AD22" s="59"/>
      <c r="AE22" s="60"/>
      <c r="AF22" s="63"/>
      <c r="AG22" s="59"/>
      <c r="AH22" s="60"/>
      <c r="AI22" s="62"/>
      <c r="AJ22" s="59"/>
      <c r="AK22" s="60"/>
      <c r="AL22" s="64"/>
      <c r="AM22" s="59"/>
      <c r="AN22" s="60"/>
      <c r="AO22" s="64"/>
      <c r="AP22" s="59"/>
      <c r="AQ22" s="60"/>
      <c r="AR22" s="64"/>
      <c r="AS22" s="59"/>
      <c r="AT22" s="60"/>
      <c r="AU22" s="64"/>
      <c r="AV22" s="59"/>
      <c r="AW22" s="60"/>
      <c r="AX22" s="64"/>
      <c r="AY22" s="59"/>
      <c r="AZ22" s="60"/>
      <c r="BA22" s="64"/>
      <c r="BB22" s="59"/>
      <c r="BC22" s="60"/>
      <c r="BD22" s="64"/>
      <c r="BE22" s="59">
        <v>2</v>
      </c>
      <c r="BF22" s="60"/>
      <c r="BG22" s="64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6"/>
      <c r="BX22" s="65"/>
      <c r="BY22" s="66"/>
      <c r="BZ22" s="67"/>
      <c r="CA22" s="65"/>
      <c r="CB22" s="65"/>
      <c r="CC22" s="67"/>
      <c r="CD22" s="65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69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</row>
    <row r="23" spans="1:153" s="27" customFormat="1" ht="13.5" customHeight="1">
      <c r="A23" s="24"/>
      <c r="B23" s="17" t="s">
        <v>251</v>
      </c>
      <c r="C23" s="131" t="s">
        <v>31</v>
      </c>
      <c r="D23" s="53">
        <f>COUNTA(O23,R23,U23,X23,AA23,AD23,AG23,AJ23,AM23,AP23,AS23,AV23,AY23,BB23,BE23,BH23,BK23,BN23,BQ23,BT23,BW23,BZ23,CC23)</f>
        <v>1</v>
      </c>
      <c r="E23" s="53">
        <f>IF(COUNT(O23,R23,U23,X23,AA23,AD23,AG23,AJ23,AM23,AP23,AS23,AV23,AY23,BB23,BE23,BH23,BK23,BN23,BQ23,BT23,BW23,BZ23,CC23)=0,"-",COUNT(O23,R23,U23,X23,AA23,AD23,AG23,AJ23,AM23,AP23,AS23,AV23,AY23,BB23,BE23,BH23,BK23,BN23,BQ23,BT23,BW23,BZ23,CB))</f>
        <v>1</v>
      </c>
      <c r="F23" s="53">
        <f>IF(E23="-","-",COUNTA(P23,S23,V23,Y23,AB23,AE23,AH23,AK23,AN23,AQ23,AT23,AW23,AZ23,BC23,BF23,BI23,BL23,BO23,BR23,BU23,BX23,CA23,CD23))</f>
        <v>0</v>
      </c>
      <c r="G23" s="53">
        <f>IF(E23="-","-",SUM(O23:CD23))</f>
        <v>2</v>
      </c>
      <c r="H23" s="54">
        <f>IF(E23="-","-",MAX(O23:CE23))</f>
        <v>2</v>
      </c>
      <c r="I23" s="53"/>
      <c r="J23" s="55">
        <f>IF(E23="-","-",IF(E23-F23=0,G23,G23/(E23-F23)))</f>
        <v>2</v>
      </c>
      <c r="K23" s="53">
        <f>IF(E23=0,"",IF(E23-F23=0,"*",""))</f>
      </c>
      <c r="L23" s="30"/>
      <c r="M23" s="56">
        <f>IF(E23="-","-",G23-((E23-F23)*10))</f>
        <v>-8</v>
      </c>
      <c r="N23" s="70"/>
      <c r="O23" s="59"/>
      <c r="P23" s="60"/>
      <c r="Q23" s="243"/>
      <c r="R23" s="59"/>
      <c r="S23" s="60"/>
      <c r="T23" s="61"/>
      <c r="U23" s="59"/>
      <c r="V23" s="60"/>
      <c r="W23" s="62"/>
      <c r="X23" s="59"/>
      <c r="Y23" s="60"/>
      <c r="Z23" s="63"/>
      <c r="AA23" s="59"/>
      <c r="AB23" s="60"/>
      <c r="AC23" s="63"/>
      <c r="AD23" s="59"/>
      <c r="AE23" s="60"/>
      <c r="AF23" s="63"/>
      <c r="AG23" s="59"/>
      <c r="AH23" s="60"/>
      <c r="AI23" s="62"/>
      <c r="AJ23" s="59"/>
      <c r="AK23" s="60"/>
      <c r="AL23" s="64"/>
      <c r="AM23" s="59"/>
      <c r="AN23" s="60"/>
      <c r="AO23" s="64"/>
      <c r="AP23" s="59"/>
      <c r="AQ23" s="60"/>
      <c r="AR23" s="64"/>
      <c r="AS23" s="59"/>
      <c r="AT23" s="60"/>
      <c r="AU23" s="64"/>
      <c r="AV23" s="59"/>
      <c r="AW23" s="60"/>
      <c r="AX23" s="64"/>
      <c r="AY23" s="59"/>
      <c r="AZ23" s="60"/>
      <c r="BA23" s="64"/>
      <c r="BB23" s="59">
        <v>2</v>
      </c>
      <c r="BC23" s="60"/>
      <c r="BD23" s="64"/>
      <c r="BE23" s="59"/>
      <c r="BF23" s="60"/>
      <c r="BG23" s="64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6"/>
      <c r="BX23" s="65"/>
      <c r="BY23" s="66"/>
      <c r="BZ23" s="67"/>
      <c r="CA23" s="65"/>
      <c r="CB23" s="65"/>
      <c r="CC23" s="67"/>
      <c r="CD23" s="65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69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</row>
    <row r="24" spans="1:153" s="27" customFormat="1" ht="13.5" customHeight="1">
      <c r="A24" s="24"/>
      <c r="B24" s="17" t="s">
        <v>175</v>
      </c>
      <c r="C24" s="131" t="s">
        <v>31</v>
      </c>
      <c r="D24" s="53">
        <f t="shared" si="0"/>
        <v>2</v>
      </c>
      <c r="E24" s="53">
        <f t="shared" si="1"/>
        <v>2</v>
      </c>
      <c r="F24" s="53">
        <f t="shared" si="2"/>
        <v>0</v>
      </c>
      <c r="G24" s="53">
        <f t="shared" si="3"/>
        <v>1</v>
      </c>
      <c r="H24" s="54">
        <f t="shared" si="4"/>
        <v>1</v>
      </c>
      <c r="I24" s="53"/>
      <c r="J24" s="55">
        <f t="shared" si="5"/>
        <v>0.5</v>
      </c>
      <c r="K24" s="53">
        <f t="shared" si="6"/>
      </c>
      <c r="L24" s="30"/>
      <c r="M24" s="56">
        <f t="shared" si="7"/>
        <v>-19</v>
      </c>
      <c r="N24" s="70"/>
      <c r="O24" s="59"/>
      <c r="P24" s="60"/>
      <c r="Q24" s="243"/>
      <c r="R24" s="59"/>
      <c r="S24" s="60"/>
      <c r="T24" s="61"/>
      <c r="U24" s="59"/>
      <c r="V24" s="60"/>
      <c r="W24" s="62"/>
      <c r="X24" s="59"/>
      <c r="Y24" s="60"/>
      <c r="Z24" s="63"/>
      <c r="AA24" s="59">
        <v>1</v>
      </c>
      <c r="AB24" s="60"/>
      <c r="AC24" s="63"/>
      <c r="AD24" s="59"/>
      <c r="AE24" s="60"/>
      <c r="AF24" s="63"/>
      <c r="AG24" s="59"/>
      <c r="AH24" s="60"/>
      <c r="AI24" s="62"/>
      <c r="AJ24" s="59">
        <v>0</v>
      </c>
      <c r="AK24" s="60"/>
      <c r="AL24" s="64"/>
      <c r="AM24" s="59"/>
      <c r="AN24" s="60"/>
      <c r="AO24" s="64"/>
      <c r="AP24" s="59"/>
      <c r="AQ24" s="60"/>
      <c r="AR24" s="64"/>
      <c r="AS24" s="59"/>
      <c r="AT24" s="60"/>
      <c r="AU24" s="64"/>
      <c r="AV24" s="59"/>
      <c r="AW24" s="60"/>
      <c r="AX24" s="64"/>
      <c r="AY24" s="59"/>
      <c r="AZ24" s="60"/>
      <c r="BA24" s="64"/>
      <c r="BB24" s="59"/>
      <c r="BC24" s="60"/>
      <c r="BD24" s="64"/>
      <c r="BE24" s="59"/>
      <c r="BF24" s="60"/>
      <c r="BG24" s="64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6"/>
      <c r="BX24" s="65"/>
      <c r="BY24" s="66"/>
      <c r="BZ24" s="67"/>
      <c r="CA24" s="65"/>
      <c r="CB24" s="65"/>
      <c r="CC24" s="67"/>
      <c r="CD24" s="65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69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</row>
    <row r="25" spans="1:153" s="27" customFormat="1" ht="13.5" customHeight="1">
      <c r="A25" s="24"/>
      <c r="B25" s="17" t="s">
        <v>253</v>
      </c>
      <c r="C25" s="131" t="s">
        <v>27</v>
      </c>
      <c r="D25" s="53">
        <f>COUNTA(O25,R25,U25,X25,AA25,AD25,AG25,AJ25,AM25,AP25,AS25,AV25,AY25,BB25,BE25,BH25,BK25,BN25,BQ25,BT25,BW25,BZ25,CC25)</f>
        <v>1</v>
      </c>
      <c r="E25" s="53">
        <f>IF(COUNT(O25,R25,U25,X25,AA25,AD25,AG25,AJ25,AM25,AP25,AS25,AV25,AY25,BB25,BE25,BH25,BK25,BN25,BQ25,BT25,BW25,BZ25,CC25)=0,"-",COUNT(O25,R25,U25,X25,AA25,AD25,AG25,AJ25,AM25,AP25,AS25,AV25,AY25,BB25,BE25,BH25,BK25,BN25,BQ25,BT25,BW25,BZ25,CB))</f>
        <v>1</v>
      </c>
      <c r="F25" s="53">
        <f>IF(E25="-","-",COUNTA(P25,S25,V25,Y25,AB25,AE25,AH25,AK25,AN25,AQ25,AT25,AW25,AZ25,BC25,BF25,BI25,BL25,BO25,BR25,BU25,BX25,CA25,CD25))</f>
        <v>0</v>
      </c>
      <c r="G25" s="53">
        <f>IF(E25="-","-",SUM(O25:CD25))</f>
        <v>11</v>
      </c>
      <c r="H25" s="54">
        <f>IF(E25="-","-",MAX(O25:CE25))</f>
        <v>11</v>
      </c>
      <c r="I25" s="53"/>
      <c r="J25" s="55">
        <f>IF(E25="-","-",IF(E25-F25=0,G25,G25/(E25-F25)))</f>
        <v>11</v>
      </c>
      <c r="K25" s="53">
        <f>IF(E25=0,"",IF(E25-F25=0,"*",""))</f>
      </c>
      <c r="L25" s="30"/>
      <c r="M25" s="56">
        <f>IF(E25="-","-",G25-((E25-F25)*10))</f>
        <v>1</v>
      </c>
      <c r="N25" s="70"/>
      <c r="O25" s="59"/>
      <c r="P25" s="60"/>
      <c r="Q25" s="243"/>
      <c r="R25" s="59"/>
      <c r="S25" s="60"/>
      <c r="T25" s="61"/>
      <c r="U25" s="59"/>
      <c r="V25" s="60"/>
      <c r="W25" s="62"/>
      <c r="X25" s="59"/>
      <c r="Y25" s="60"/>
      <c r="Z25" s="63"/>
      <c r="AA25" s="59"/>
      <c r="AB25" s="60"/>
      <c r="AC25" s="63"/>
      <c r="AD25" s="59"/>
      <c r="AE25" s="60"/>
      <c r="AF25" s="63"/>
      <c r="AG25" s="59"/>
      <c r="AH25" s="60"/>
      <c r="AI25" s="62"/>
      <c r="AJ25" s="59"/>
      <c r="AK25" s="60"/>
      <c r="AL25" s="64"/>
      <c r="AM25" s="59"/>
      <c r="AN25" s="60"/>
      <c r="AO25" s="64"/>
      <c r="AP25" s="59"/>
      <c r="AQ25" s="60"/>
      <c r="AR25" s="64"/>
      <c r="AS25" s="59"/>
      <c r="AT25" s="60"/>
      <c r="AU25" s="64"/>
      <c r="AV25" s="59"/>
      <c r="AW25" s="60"/>
      <c r="AX25" s="64"/>
      <c r="AY25" s="59"/>
      <c r="AZ25" s="60"/>
      <c r="BA25" s="64"/>
      <c r="BB25" s="59"/>
      <c r="BC25" s="60"/>
      <c r="BD25" s="64"/>
      <c r="BE25" s="59">
        <v>11</v>
      </c>
      <c r="BF25" s="60"/>
      <c r="BG25" s="64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6"/>
      <c r="BX25" s="65"/>
      <c r="BY25" s="66"/>
      <c r="BZ25" s="67"/>
      <c r="CA25" s="65"/>
      <c r="CB25" s="65"/>
      <c r="CC25" s="67"/>
      <c r="CD25" s="65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69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</row>
    <row r="26" spans="1:153" s="27" customFormat="1" ht="13.5" customHeight="1">
      <c r="A26" s="24"/>
      <c r="B26" s="17" t="s">
        <v>260</v>
      </c>
      <c r="C26" s="131" t="s">
        <v>31</v>
      </c>
      <c r="D26" s="53">
        <f t="shared" si="0"/>
        <v>1</v>
      </c>
      <c r="E26" s="53">
        <f t="shared" si="1"/>
        <v>1</v>
      </c>
      <c r="F26" s="53">
        <f t="shared" si="2"/>
        <v>1</v>
      </c>
      <c r="G26" s="53">
        <f t="shared" si="3"/>
        <v>27</v>
      </c>
      <c r="H26" s="54">
        <f t="shared" si="4"/>
        <v>27</v>
      </c>
      <c r="I26" s="53" t="s">
        <v>259</v>
      </c>
      <c r="J26" s="55">
        <f t="shared" si="5"/>
        <v>27</v>
      </c>
      <c r="K26" s="53" t="str">
        <f t="shared" si="6"/>
        <v>*</v>
      </c>
      <c r="L26" s="30"/>
      <c r="M26" s="56">
        <f t="shared" si="7"/>
        <v>27</v>
      </c>
      <c r="N26" s="70"/>
      <c r="O26" s="59"/>
      <c r="P26" s="60"/>
      <c r="Q26" s="243"/>
      <c r="R26" s="59">
        <v>27</v>
      </c>
      <c r="S26" s="60" t="s">
        <v>184</v>
      </c>
      <c r="T26" s="61"/>
      <c r="U26" s="59"/>
      <c r="V26" s="60"/>
      <c r="W26" s="62"/>
      <c r="X26" s="59"/>
      <c r="Y26" s="60"/>
      <c r="Z26" s="63"/>
      <c r="AA26" s="59"/>
      <c r="AB26" s="60"/>
      <c r="AC26" s="63"/>
      <c r="AD26" s="59"/>
      <c r="AE26" s="60"/>
      <c r="AF26" s="63"/>
      <c r="AG26" s="59"/>
      <c r="AH26" s="60"/>
      <c r="AI26" s="62"/>
      <c r="AJ26" s="59"/>
      <c r="AK26" s="60"/>
      <c r="AL26" s="64"/>
      <c r="AM26" s="59"/>
      <c r="AN26" s="60"/>
      <c r="AO26" s="64"/>
      <c r="AP26" s="59"/>
      <c r="AQ26" s="60"/>
      <c r="AR26" s="64"/>
      <c r="AS26" s="59"/>
      <c r="AT26" s="60"/>
      <c r="AU26" s="64"/>
      <c r="AV26" s="59"/>
      <c r="AW26" s="60"/>
      <c r="AX26" s="64"/>
      <c r="AY26" s="59"/>
      <c r="AZ26" s="60"/>
      <c r="BA26" s="64"/>
      <c r="BB26" s="59"/>
      <c r="BC26" s="60"/>
      <c r="BD26" s="64"/>
      <c r="BE26" s="59"/>
      <c r="BF26" s="60"/>
      <c r="BG26" s="64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6"/>
      <c r="BX26" s="65"/>
      <c r="BY26" s="66"/>
      <c r="BZ26" s="67"/>
      <c r="CA26" s="65"/>
      <c r="CB26" s="65"/>
      <c r="CC26" s="67"/>
      <c r="CD26" s="65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69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</row>
    <row r="27" spans="1:153" s="27" customFormat="1" ht="13.5" customHeight="1">
      <c r="A27" s="24"/>
      <c r="B27" s="17" t="s">
        <v>40</v>
      </c>
      <c r="C27" s="131" t="s">
        <v>27</v>
      </c>
      <c r="D27" s="53">
        <f t="shared" si="0"/>
        <v>3</v>
      </c>
      <c r="E27" s="53">
        <f t="shared" si="1"/>
        <v>3</v>
      </c>
      <c r="F27" s="53">
        <f t="shared" si="2"/>
        <v>0</v>
      </c>
      <c r="G27" s="53">
        <f t="shared" si="3"/>
        <v>18</v>
      </c>
      <c r="H27" s="54">
        <f t="shared" si="4"/>
        <v>14</v>
      </c>
      <c r="I27" s="53"/>
      <c r="J27" s="55">
        <f t="shared" si="5"/>
        <v>6</v>
      </c>
      <c r="K27" s="53">
        <f t="shared" si="6"/>
      </c>
      <c r="L27" s="30"/>
      <c r="M27" s="56">
        <f t="shared" si="7"/>
        <v>-12</v>
      </c>
      <c r="N27" s="70"/>
      <c r="O27" s="59"/>
      <c r="P27" s="60"/>
      <c r="Q27" s="243"/>
      <c r="R27" s="59"/>
      <c r="S27" s="60"/>
      <c r="T27" s="61"/>
      <c r="U27" s="59">
        <v>4</v>
      </c>
      <c r="V27" s="60"/>
      <c r="W27" s="62"/>
      <c r="X27" s="59">
        <v>0</v>
      </c>
      <c r="Y27" s="60"/>
      <c r="Z27" s="63"/>
      <c r="AA27" s="59"/>
      <c r="AB27" s="60"/>
      <c r="AC27" s="63"/>
      <c r="AD27" s="59"/>
      <c r="AE27" s="60"/>
      <c r="AF27" s="63"/>
      <c r="AG27" s="59"/>
      <c r="AH27" s="60"/>
      <c r="AI27" s="62"/>
      <c r="AJ27" s="59"/>
      <c r="AK27" s="60"/>
      <c r="AL27" s="64"/>
      <c r="AM27" s="59"/>
      <c r="AN27" s="60"/>
      <c r="AO27" s="64"/>
      <c r="AP27" s="59">
        <v>14</v>
      </c>
      <c r="AQ27" s="60"/>
      <c r="AR27" s="64"/>
      <c r="AS27" s="59"/>
      <c r="AT27" s="60"/>
      <c r="AU27" s="64"/>
      <c r="AV27" s="59"/>
      <c r="AW27" s="60"/>
      <c r="AX27" s="64"/>
      <c r="AY27" s="59"/>
      <c r="AZ27" s="60"/>
      <c r="BA27" s="64"/>
      <c r="BB27" s="59"/>
      <c r="BC27" s="60"/>
      <c r="BD27" s="64"/>
      <c r="BE27" s="59"/>
      <c r="BF27" s="60"/>
      <c r="BG27" s="64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6"/>
      <c r="BX27" s="65"/>
      <c r="BY27" s="66"/>
      <c r="BZ27" s="67"/>
      <c r="CA27" s="65"/>
      <c r="CB27" s="65"/>
      <c r="CC27" s="67"/>
      <c r="CD27" s="65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69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</row>
    <row r="28" spans="1:153" s="27" customFormat="1" ht="13.5" customHeight="1">
      <c r="A28" s="24"/>
      <c r="B28" s="17" t="s">
        <v>157</v>
      </c>
      <c r="C28" s="131" t="s">
        <v>31</v>
      </c>
      <c r="D28" s="53">
        <f t="shared" si="0"/>
        <v>6</v>
      </c>
      <c r="E28" s="53">
        <f t="shared" si="1"/>
        <v>5</v>
      </c>
      <c r="F28" s="53">
        <f t="shared" si="2"/>
        <v>2</v>
      </c>
      <c r="G28" s="53">
        <f t="shared" si="3"/>
        <v>99</v>
      </c>
      <c r="H28" s="54">
        <f t="shared" si="4"/>
        <v>42</v>
      </c>
      <c r="I28" s="53"/>
      <c r="J28" s="55">
        <f t="shared" si="5"/>
        <v>33</v>
      </c>
      <c r="K28" s="53">
        <f t="shared" si="6"/>
      </c>
      <c r="L28" s="30"/>
      <c r="M28" s="56">
        <f t="shared" si="7"/>
        <v>69</v>
      </c>
      <c r="N28" s="70"/>
      <c r="O28" s="59"/>
      <c r="P28" s="60"/>
      <c r="Q28" s="243"/>
      <c r="R28" s="59">
        <v>42</v>
      </c>
      <c r="S28" s="60"/>
      <c r="T28" s="61"/>
      <c r="U28" s="59">
        <v>1</v>
      </c>
      <c r="V28" s="60" t="s">
        <v>184</v>
      </c>
      <c r="W28" s="62"/>
      <c r="X28" s="59">
        <v>16</v>
      </c>
      <c r="Y28" s="60" t="s">
        <v>184</v>
      </c>
      <c r="Z28" s="63"/>
      <c r="AA28" s="59"/>
      <c r="AB28" s="60"/>
      <c r="AC28" s="63"/>
      <c r="AD28" s="59" t="s">
        <v>183</v>
      </c>
      <c r="AE28" s="60"/>
      <c r="AF28" s="63"/>
      <c r="AG28" s="59"/>
      <c r="AH28" s="60"/>
      <c r="AI28" s="62"/>
      <c r="AJ28" s="59">
        <v>17</v>
      </c>
      <c r="AK28" s="60"/>
      <c r="AL28" s="64"/>
      <c r="AM28" s="59"/>
      <c r="AN28" s="60"/>
      <c r="AO28" s="64"/>
      <c r="AP28" s="59"/>
      <c r="AQ28" s="60"/>
      <c r="AR28" s="64"/>
      <c r="AS28" s="59"/>
      <c r="AT28" s="60"/>
      <c r="AU28" s="64"/>
      <c r="AV28" s="59">
        <v>23</v>
      </c>
      <c r="AW28" s="60"/>
      <c r="AX28" s="64"/>
      <c r="AY28" s="59"/>
      <c r="AZ28" s="60"/>
      <c r="BA28" s="64"/>
      <c r="BB28" s="59"/>
      <c r="BC28" s="60"/>
      <c r="BD28" s="64"/>
      <c r="BE28" s="59"/>
      <c r="BF28" s="60"/>
      <c r="BG28" s="64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6"/>
      <c r="BX28" s="65"/>
      <c r="BY28" s="66"/>
      <c r="BZ28" s="67"/>
      <c r="CA28" s="65"/>
      <c r="CB28" s="65"/>
      <c r="CC28" s="67"/>
      <c r="CD28" s="65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69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</row>
    <row r="29" spans="1:153" s="27" customFormat="1" ht="13.5" customHeight="1">
      <c r="A29" s="24"/>
      <c r="B29" s="17" t="s">
        <v>26</v>
      </c>
      <c r="C29" s="131" t="s">
        <v>27</v>
      </c>
      <c r="D29" s="53">
        <f t="shared" si="0"/>
        <v>5</v>
      </c>
      <c r="E29" s="53">
        <f t="shared" si="1"/>
        <v>5</v>
      </c>
      <c r="F29" s="53">
        <f t="shared" si="2"/>
        <v>0</v>
      </c>
      <c r="G29" s="53">
        <f t="shared" si="3"/>
        <v>279</v>
      </c>
      <c r="H29" s="54">
        <f t="shared" si="4"/>
        <v>109</v>
      </c>
      <c r="I29" s="53"/>
      <c r="J29" s="55">
        <f t="shared" si="5"/>
        <v>55.8</v>
      </c>
      <c r="K29" s="53">
        <f t="shared" si="6"/>
      </c>
      <c r="L29" s="30"/>
      <c r="M29" s="56">
        <f t="shared" si="7"/>
        <v>229</v>
      </c>
      <c r="N29" s="70"/>
      <c r="O29" s="59">
        <v>48</v>
      </c>
      <c r="P29" s="60"/>
      <c r="Q29" s="243"/>
      <c r="R29" s="59">
        <v>46</v>
      </c>
      <c r="S29" s="60"/>
      <c r="T29" s="61"/>
      <c r="U29" s="59">
        <v>64</v>
      </c>
      <c r="V29" s="60"/>
      <c r="W29" s="62"/>
      <c r="X29" s="59"/>
      <c r="Y29" s="60"/>
      <c r="Z29" s="63"/>
      <c r="AA29" s="59">
        <v>12</v>
      </c>
      <c r="AB29" s="60"/>
      <c r="AC29" s="63"/>
      <c r="AD29" s="59">
        <v>109</v>
      </c>
      <c r="AE29" s="60"/>
      <c r="AF29" s="63"/>
      <c r="AG29" s="59"/>
      <c r="AH29" s="60"/>
      <c r="AI29" s="62"/>
      <c r="AJ29" s="59"/>
      <c r="AK29" s="60"/>
      <c r="AL29" s="64"/>
      <c r="AM29" s="59"/>
      <c r="AN29" s="60"/>
      <c r="AO29" s="64"/>
      <c r="AP29" s="59"/>
      <c r="AQ29" s="60"/>
      <c r="AR29" s="64"/>
      <c r="AS29" s="59"/>
      <c r="AT29" s="60"/>
      <c r="AU29" s="64"/>
      <c r="AV29" s="59"/>
      <c r="AW29" s="60"/>
      <c r="AX29" s="64"/>
      <c r="AY29" s="59"/>
      <c r="AZ29" s="60"/>
      <c r="BA29" s="64"/>
      <c r="BB29" s="59"/>
      <c r="BC29" s="60"/>
      <c r="BD29" s="64"/>
      <c r="BE29" s="59"/>
      <c r="BF29" s="60"/>
      <c r="BG29" s="64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6"/>
      <c r="BX29" s="65"/>
      <c r="BY29" s="66"/>
      <c r="BZ29" s="67"/>
      <c r="CA29" s="65"/>
      <c r="CB29" s="65"/>
      <c r="CC29" s="67"/>
      <c r="CD29" s="65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69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</row>
    <row r="30" spans="1:153" s="27" customFormat="1" ht="13.5" customHeight="1">
      <c r="A30" s="24"/>
      <c r="B30" s="17" t="s">
        <v>174</v>
      </c>
      <c r="C30" s="131" t="s">
        <v>31</v>
      </c>
      <c r="D30" s="53">
        <f t="shared" si="0"/>
        <v>1</v>
      </c>
      <c r="E30" s="53">
        <f t="shared" si="1"/>
        <v>1</v>
      </c>
      <c r="F30" s="53">
        <f t="shared" si="2"/>
        <v>0</v>
      </c>
      <c r="G30" s="53">
        <f t="shared" si="3"/>
        <v>92</v>
      </c>
      <c r="H30" s="54">
        <f t="shared" si="4"/>
        <v>92</v>
      </c>
      <c r="I30" s="53"/>
      <c r="J30" s="55">
        <f t="shared" si="5"/>
        <v>92</v>
      </c>
      <c r="K30" s="53">
        <f t="shared" si="6"/>
      </c>
      <c r="L30" s="30"/>
      <c r="M30" s="56">
        <f t="shared" si="7"/>
        <v>82</v>
      </c>
      <c r="N30" s="70"/>
      <c r="O30" s="59"/>
      <c r="P30" s="60"/>
      <c r="Q30" s="243"/>
      <c r="R30" s="59"/>
      <c r="S30" s="60"/>
      <c r="T30" s="61"/>
      <c r="U30" s="59"/>
      <c r="V30" s="60"/>
      <c r="W30" s="62"/>
      <c r="X30" s="59"/>
      <c r="Y30" s="60"/>
      <c r="Z30" s="63"/>
      <c r="AA30" s="59">
        <v>92</v>
      </c>
      <c r="AB30" s="60"/>
      <c r="AC30" s="63"/>
      <c r="AD30" s="59"/>
      <c r="AE30" s="60"/>
      <c r="AF30" s="63"/>
      <c r="AG30" s="59"/>
      <c r="AH30" s="60"/>
      <c r="AI30" s="62"/>
      <c r="AJ30" s="59"/>
      <c r="AK30" s="60"/>
      <c r="AL30" s="64"/>
      <c r="AM30" s="59"/>
      <c r="AN30" s="60"/>
      <c r="AO30" s="64"/>
      <c r="AP30" s="59"/>
      <c r="AQ30" s="60"/>
      <c r="AR30" s="64"/>
      <c r="AS30" s="59"/>
      <c r="AT30" s="60"/>
      <c r="AU30" s="64"/>
      <c r="AV30" s="59"/>
      <c r="AW30" s="60"/>
      <c r="AX30" s="64"/>
      <c r="AY30" s="59"/>
      <c r="AZ30" s="60"/>
      <c r="BA30" s="64"/>
      <c r="BB30" s="59"/>
      <c r="BC30" s="60"/>
      <c r="BD30" s="64"/>
      <c r="BE30" s="59"/>
      <c r="BF30" s="60"/>
      <c r="BG30" s="64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6"/>
      <c r="BX30" s="65"/>
      <c r="BY30" s="66"/>
      <c r="BZ30" s="67"/>
      <c r="CA30" s="65"/>
      <c r="CB30" s="65"/>
      <c r="CC30" s="67"/>
      <c r="CD30" s="65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69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</row>
    <row r="31" spans="1:153" s="27" customFormat="1" ht="13.5" customHeight="1">
      <c r="A31" s="24"/>
      <c r="B31" s="17" t="s">
        <v>172</v>
      </c>
      <c r="C31" s="131" t="s">
        <v>31</v>
      </c>
      <c r="D31" s="53">
        <f t="shared" si="0"/>
        <v>2</v>
      </c>
      <c r="E31" s="53">
        <f t="shared" si="1"/>
        <v>2</v>
      </c>
      <c r="F31" s="53">
        <f t="shared" si="2"/>
        <v>0</v>
      </c>
      <c r="G31" s="53">
        <f t="shared" si="3"/>
        <v>21</v>
      </c>
      <c r="H31" s="54">
        <f t="shared" si="4"/>
        <v>13</v>
      </c>
      <c r="I31" s="53"/>
      <c r="J31" s="55">
        <f t="shared" si="5"/>
        <v>10.5</v>
      </c>
      <c r="K31" s="53">
        <f t="shared" si="6"/>
      </c>
      <c r="L31" s="30"/>
      <c r="M31" s="56">
        <f t="shared" si="7"/>
        <v>1</v>
      </c>
      <c r="N31" s="70"/>
      <c r="O31" s="59"/>
      <c r="P31" s="60"/>
      <c r="Q31" s="243"/>
      <c r="R31" s="59"/>
      <c r="S31" s="60"/>
      <c r="T31" s="61"/>
      <c r="U31" s="59"/>
      <c r="V31" s="60"/>
      <c r="W31" s="62"/>
      <c r="X31" s="59"/>
      <c r="Y31" s="60"/>
      <c r="Z31" s="63"/>
      <c r="AA31" s="59">
        <v>8</v>
      </c>
      <c r="AB31" s="60"/>
      <c r="AC31" s="63"/>
      <c r="AD31" s="59"/>
      <c r="AE31" s="60"/>
      <c r="AF31" s="63"/>
      <c r="AG31" s="59"/>
      <c r="AH31" s="60"/>
      <c r="AI31" s="62"/>
      <c r="AJ31" s="59">
        <v>13</v>
      </c>
      <c r="AK31" s="60"/>
      <c r="AL31" s="64"/>
      <c r="AM31" s="59"/>
      <c r="AN31" s="60"/>
      <c r="AO31" s="64"/>
      <c r="AP31" s="59"/>
      <c r="AQ31" s="60"/>
      <c r="AR31" s="64"/>
      <c r="AS31" s="59"/>
      <c r="AT31" s="60"/>
      <c r="AU31" s="64"/>
      <c r="AV31" s="59"/>
      <c r="AW31" s="60"/>
      <c r="AX31" s="64"/>
      <c r="AY31" s="59"/>
      <c r="AZ31" s="60"/>
      <c r="BA31" s="64"/>
      <c r="BB31" s="59"/>
      <c r="BC31" s="60"/>
      <c r="BD31" s="64"/>
      <c r="BE31" s="59"/>
      <c r="BF31" s="60"/>
      <c r="BG31" s="64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6"/>
      <c r="BX31" s="65"/>
      <c r="BY31" s="66"/>
      <c r="BZ31" s="67"/>
      <c r="CA31" s="65"/>
      <c r="CB31" s="65"/>
      <c r="CC31" s="67"/>
      <c r="CD31" s="65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69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</row>
    <row r="32" spans="1:153" s="27" customFormat="1" ht="13.5" customHeight="1">
      <c r="A32" s="24"/>
      <c r="B32" s="17" t="s">
        <v>243</v>
      </c>
      <c r="C32" s="131" t="s">
        <v>27</v>
      </c>
      <c r="D32" s="53">
        <f>COUNTA(O32,R32,U32,X32,AA32,AD32,AG32,AJ32,AM32,AP32,AS32,AV32,AY32,BB32,BE32,BH32,BK32,BN32,BQ32,BT32,BW32,BZ32,CC32)</f>
        <v>2</v>
      </c>
      <c r="E32" s="53">
        <f>IF(COUNT(O32,R32,U32,X32,AA32,AD32,AG32,AJ32,AM32,AP32,AS32,AV32,AY32,BB32,BE32,BH32,BK32,BN32,BQ32,BT32,BW32,BZ32,CC32)=0,"-",COUNT(O32,R32,U32,X32,AA32,AD32,AG32,AJ32,AM32,AP32,AS32,AV32,AY32,BB32,BE32,BH32,BK32,BN32,BQ32,BT32,BW32,BZ32,CB))</f>
        <v>2</v>
      </c>
      <c r="F32" s="53">
        <f>IF(E32="-","-",COUNTA(P32,S32,V32,Y32,AB32,AE32,AH32,AK32,AN32,AQ32,AT32,AW32,AZ32,BC32,BF32,BI32,BL32,BO32,BR32,BU32,BX32,CA32,CD32))</f>
        <v>1</v>
      </c>
      <c r="G32" s="53">
        <f>IF(E32="-","-",SUM(O32:CD32))</f>
        <v>26</v>
      </c>
      <c r="H32" s="54">
        <f>IF(E32="-","-",MAX(O32:CE32))</f>
        <v>13</v>
      </c>
      <c r="I32" s="53" t="s">
        <v>259</v>
      </c>
      <c r="J32" s="55">
        <f>IF(E32="-","-",IF(E32-F32=0,G32,G32/(E32-F32)))</f>
        <v>26</v>
      </c>
      <c r="K32" s="53">
        <f>IF(E32=0,"",IF(E32-F32=0,"*",""))</f>
      </c>
      <c r="L32" s="30"/>
      <c r="M32" s="56">
        <f>IF(E32="-","-",G32-((E32-F32)*10))</f>
        <v>16</v>
      </c>
      <c r="N32" s="70"/>
      <c r="O32" s="59"/>
      <c r="P32" s="60"/>
      <c r="Q32" s="243"/>
      <c r="R32" s="59"/>
      <c r="S32" s="60"/>
      <c r="T32" s="61"/>
      <c r="U32" s="59"/>
      <c r="V32" s="60"/>
      <c r="W32" s="62"/>
      <c r="X32" s="59"/>
      <c r="Y32" s="60"/>
      <c r="Z32" s="63"/>
      <c r="AA32" s="59"/>
      <c r="AB32" s="60"/>
      <c r="AC32" s="63"/>
      <c r="AD32" s="59"/>
      <c r="AE32" s="60"/>
      <c r="AF32" s="63"/>
      <c r="AG32" s="59"/>
      <c r="AH32" s="60"/>
      <c r="AI32" s="62"/>
      <c r="AJ32" s="59"/>
      <c r="AK32" s="60"/>
      <c r="AL32" s="64"/>
      <c r="AM32" s="59">
        <v>13</v>
      </c>
      <c r="AN32" s="60" t="s">
        <v>184</v>
      </c>
      <c r="AO32" s="64"/>
      <c r="AP32" s="59"/>
      <c r="AQ32" s="60"/>
      <c r="AR32" s="64"/>
      <c r="AS32" s="59">
        <v>13</v>
      </c>
      <c r="AT32" s="60"/>
      <c r="AU32" s="64"/>
      <c r="AV32" s="59"/>
      <c r="AW32" s="60"/>
      <c r="AX32" s="64"/>
      <c r="AY32" s="59"/>
      <c r="AZ32" s="60"/>
      <c r="BA32" s="64"/>
      <c r="BB32" s="59"/>
      <c r="BC32" s="60"/>
      <c r="BD32" s="64"/>
      <c r="BE32" s="59"/>
      <c r="BF32" s="60"/>
      <c r="BG32" s="64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6"/>
      <c r="BX32" s="65"/>
      <c r="BY32" s="66"/>
      <c r="BZ32" s="67"/>
      <c r="CA32" s="65"/>
      <c r="CB32" s="65"/>
      <c r="CC32" s="67"/>
      <c r="CD32" s="65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69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</row>
    <row r="33" spans="1:153" s="27" customFormat="1" ht="13.5" customHeight="1">
      <c r="A33" s="24"/>
      <c r="B33" s="17" t="s">
        <v>163</v>
      </c>
      <c r="C33" s="131" t="s">
        <v>27</v>
      </c>
      <c r="D33" s="53">
        <f t="shared" si="0"/>
        <v>6</v>
      </c>
      <c r="E33" s="53">
        <f t="shared" si="1"/>
        <v>5</v>
      </c>
      <c r="F33" s="53">
        <f t="shared" si="2"/>
        <v>1</v>
      </c>
      <c r="G33" s="53">
        <f t="shared" si="3"/>
        <v>46</v>
      </c>
      <c r="H33" s="54">
        <f t="shared" si="4"/>
        <v>24</v>
      </c>
      <c r="I33" s="53"/>
      <c r="J33" s="55">
        <f t="shared" si="5"/>
        <v>11.5</v>
      </c>
      <c r="K33" s="53">
        <f t="shared" si="6"/>
      </c>
      <c r="L33" s="30"/>
      <c r="M33" s="56">
        <f t="shared" si="7"/>
        <v>6</v>
      </c>
      <c r="N33" s="70"/>
      <c r="O33" s="59"/>
      <c r="P33" s="60"/>
      <c r="Q33" s="243"/>
      <c r="R33" s="59"/>
      <c r="S33" s="60"/>
      <c r="T33" s="61"/>
      <c r="U33" s="59"/>
      <c r="V33" s="60"/>
      <c r="W33" s="62"/>
      <c r="X33" s="59">
        <v>1</v>
      </c>
      <c r="Y33" s="60"/>
      <c r="Z33" s="63"/>
      <c r="AA33" s="59"/>
      <c r="AB33" s="60"/>
      <c r="AC33" s="63"/>
      <c r="AD33" s="59"/>
      <c r="AE33" s="60"/>
      <c r="AF33" s="63"/>
      <c r="AG33" s="59"/>
      <c r="AH33" s="60"/>
      <c r="AI33" s="62"/>
      <c r="AJ33" s="59"/>
      <c r="AK33" s="60"/>
      <c r="AL33" s="64"/>
      <c r="AM33" s="59">
        <v>6</v>
      </c>
      <c r="AN33" s="60" t="s">
        <v>184</v>
      </c>
      <c r="AO33" s="64"/>
      <c r="AP33" s="59">
        <v>24</v>
      </c>
      <c r="AQ33" s="60"/>
      <c r="AR33" s="64"/>
      <c r="AS33" s="59" t="s">
        <v>183</v>
      </c>
      <c r="AT33" s="60"/>
      <c r="AU33" s="64"/>
      <c r="AV33" s="59"/>
      <c r="AW33" s="60"/>
      <c r="AX33" s="64"/>
      <c r="AY33" s="59">
        <v>0</v>
      </c>
      <c r="AZ33" s="60"/>
      <c r="BA33" s="64"/>
      <c r="BB33" s="59">
        <v>15</v>
      </c>
      <c r="BC33" s="60"/>
      <c r="BD33" s="64"/>
      <c r="BE33" s="59"/>
      <c r="BF33" s="60"/>
      <c r="BG33" s="64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6"/>
      <c r="BX33" s="65"/>
      <c r="BY33" s="66"/>
      <c r="BZ33" s="67"/>
      <c r="CA33" s="65"/>
      <c r="CB33" s="65"/>
      <c r="CC33" s="67"/>
      <c r="CD33" s="65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69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</row>
    <row r="34" spans="1:153" s="27" customFormat="1" ht="13.5" customHeight="1">
      <c r="A34" s="24"/>
      <c r="B34" s="17" t="s">
        <v>178</v>
      </c>
      <c r="C34" s="131"/>
      <c r="D34" s="53">
        <f t="shared" si="0"/>
        <v>1</v>
      </c>
      <c r="E34" s="53">
        <f t="shared" si="1"/>
        <v>1</v>
      </c>
      <c r="F34" s="53">
        <f t="shared" si="2"/>
        <v>0</v>
      </c>
      <c r="G34" s="53">
        <f t="shared" si="3"/>
        <v>5</v>
      </c>
      <c r="H34" s="54">
        <f t="shared" si="4"/>
        <v>5</v>
      </c>
      <c r="I34" s="53"/>
      <c r="J34" s="55">
        <f t="shared" si="5"/>
        <v>5</v>
      </c>
      <c r="K34" s="53">
        <f t="shared" si="6"/>
      </c>
      <c r="L34" s="30"/>
      <c r="M34" s="56">
        <f t="shared" si="7"/>
        <v>-5</v>
      </c>
      <c r="N34" s="70"/>
      <c r="O34" s="59"/>
      <c r="P34" s="60"/>
      <c r="Q34" s="243"/>
      <c r="R34" s="59"/>
      <c r="S34" s="60"/>
      <c r="T34" s="61"/>
      <c r="U34" s="59"/>
      <c r="V34" s="60"/>
      <c r="W34" s="62"/>
      <c r="X34" s="59"/>
      <c r="Y34" s="60"/>
      <c r="Z34" s="63"/>
      <c r="AA34" s="59"/>
      <c r="AB34" s="60"/>
      <c r="AC34" s="63"/>
      <c r="AD34" s="59">
        <v>5</v>
      </c>
      <c r="AE34" s="60"/>
      <c r="AF34" s="63"/>
      <c r="AG34" s="59"/>
      <c r="AH34" s="60"/>
      <c r="AI34" s="62"/>
      <c r="AJ34" s="59"/>
      <c r="AK34" s="60"/>
      <c r="AL34" s="64"/>
      <c r="AM34" s="59"/>
      <c r="AN34" s="60"/>
      <c r="AO34" s="64"/>
      <c r="AP34" s="59"/>
      <c r="AQ34" s="60"/>
      <c r="AR34" s="64"/>
      <c r="AS34" s="59"/>
      <c r="AT34" s="60"/>
      <c r="AU34" s="64"/>
      <c r="AV34" s="59"/>
      <c r="AW34" s="60"/>
      <c r="AX34" s="64"/>
      <c r="AY34" s="59"/>
      <c r="AZ34" s="60"/>
      <c r="BA34" s="64"/>
      <c r="BB34" s="59"/>
      <c r="BC34" s="60"/>
      <c r="BD34" s="64"/>
      <c r="BE34" s="59"/>
      <c r="BF34" s="60"/>
      <c r="BG34" s="64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6"/>
      <c r="BX34" s="65"/>
      <c r="BY34" s="66"/>
      <c r="BZ34" s="67"/>
      <c r="CA34" s="65"/>
      <c r="CB34" s="65"/>
      <c r="CC34" s="67"/>
      <c r="CD34" s="65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69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</row>
    <row r="35" spans="1:153" s="27" customFormat="1" ht="13.5" customHeight="1">
      <c r="A35" s="24"/>
      <c r="B35" s="17" t="s">
        <v>242</v>
      </c>
      <c r="C35" s="131"/>
      <c r="D35" s="53">
        <f>COUNTA(O35,R35,U35,X35,AA35,AD35,AG35,AJ35,AM35,AP35,AS35,AV35,AY35,BB35,BE35,BH35,BK35,BN35,BQ35,BT35,BW35,BZ35,CC35)</f>
        <v>1</v>
      </c>
      <c r="E35" s="53">
        <f>IF(COUNT(O35,R35,U35,X35,AA35,AD35,AG35,AJ35,AM35,AP35,AS35,AV35,AY35,BB35,BE35,BH35,BK35,BN35,BQ35,BT35,BW35,BZ35,CC35)=0,"-",COUNT(O35,R35,U35,X35,AA35,AD35,AG35,AJ35,AM35,AP35,AS35,AV35,AY35,BB35,BE35,BH35,BK35,BN35,BQ35,BT35,BW35,BZ35,CB))</f>
        <v>1</v>
      </c>
      <c r="F35" s="53">
        <f>IF(E35="-","-",COUNTA(P35,S35,V35,Y35,AB35,AE35,AH35,AK35,AN35,AQ35,AT35,AW35,AZ35,BC35,BF35,BI35,BL35,BO35,BR35,BU35,BX35,CA35,CD35))</f>
        <v>0</v>
      </c>
      <c r="G35" s="53">
        <f>IF(E35="-","-",SUM(O35:CD35))</f>
        <v>68</v>
      </c>
      <c r="H35" s="54">
        <f>IF(E35="-","-",MAX(O35:CE35))</f>
        <v>68</v>
      </c>
      <c r="I35" s="53"/>
      <c r="J35" s="55">
        <f>IF(E35="-","-",IF(E35-F35=0,G35,G35/(E35-F35)))</f>
        <v>68</v>
      </c>
      <c r="K35" s="53">
        <f>IF(E35=0,"",IF(E35-F35=0,"*",""))</f>
      </c>
      <c r="L35" s="30"/>
      <c r="M35" s="56">
        <f>IF(E35="-","-",G35-((E35-F35)*10))</f>
        <v>58</v>
      </c>
      <c r="N35" s="70"/>
      <c r="O35" s="59"/>
      <c r="P35" s="60"/>
      <c r="Q35" s="243"/>
      <c r="R35" s="59"/>
      <c r="S35" s="60"/>
      <c r="T35" s="61"/>
      <c r="U35" s="59"/>
      <c r="V35" s="60"/>
      <c r="W35" s="62"/>
      <c r="X35" s="59"/>
      <c r="Y35" s="60"/>
      <c r="Z35" s="63"/>
      <c r="AA35" s="59"/>
      <c r="AB35" s="60"/>
      <c r="AC35" s="63"/>
      <c r="AD35" s="59"/>
      <c r="AE35" s="60"/>
      <c r="AF35" s="63"/>
      <c r="AG35" s="59"/>
      <c r="AH35" s="60"/>
      <c r="AI35" s="62"/>
      <c r="AJ35" s="59">
        <v>68</v>
      </c>
      <c r="AK35" s="60"/>
      <c r="AL35" s="64"/>
      <c r="AM35" s="59"/>
      <c r="AN35" s="60"/>
      <c r="AO35" s="64"/>
      <c r="AP35" s="59"/>
      <c r="AQ35" s="60"/>
      <c r="AR35" s="64"/>
      <c r="AS35" s="59"/>
      <c r="AT35" s="60"/>
      <c r="AU35" s="64"/>
      <c r="AV35" s="59"/>
      <c r="AW35" s="60"/>
      <c r="AX35" s="64"/>
      <c r="AY35" s="59"/>
      <c r="AZ35" s="60"/>
      <c r="BA35" s="64"/>
      <c r="BB35" s="59"/>
      <c r="BC35" s="60"/>
      <c r="BD35" s="64"/>
      <c r="BE35" s="59"/>
      <c r="BF35" s="60"/>
      <c r="BG35" s="64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6"/>
      <c r="BX35" s="65"/>
      <c r="BY35" s="66"/>
      <c r="BZ35" s="67"/>
      <c r="CA35" s="65"/>
      <c r="CB35" s="65"/>
      <c r="CC35" s="67"/>
      <c r="CD35" s="65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69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</row>
    <row r="36" spans="1:153" s="27" customFormat="1" ht="13.5" customHeight="1">
      <c r="A36" s="24"/>
      <c r="B36" s="17" t="s">
        <v>249</v>
      </c>
      <c r="C36" s="131" t="s">
        <v>27</v>
      </c>
      <c r="D36" s="53">
        <f>COUNTA(O36,R36,U36,X36,AA36,AD36,AG36,AJ36,AM36,AP36,AS36,AV36,AY36,BB36,BE36,BH36,BK36,BN36,BQ36,BT36,BW36,BZ36,CC36)</f>
        <v>1</v>
      </c>
      <c r="E36" s="53">
        <f>IF(COUNT(O36,R36,U36,X36,AA36,AD36,AG36,AJ36,AM36,AP36,AS36,AV36,AY36,BB36,BE36,BH36,BK36,BN36,BQ36,BT36,BW36,BZ36,CC36)=0,"-",COUNT(O36,R36,U36,X36,AA36,AD36,AG36,AJ36,AM36,AP36,AS36,AV36,AY36,BB36,BE36,BH36,BK36,BN36,BQ36,BT36,BW36,BZ36,CB))</f>
        <v>1</v>
      </c>
      <c r="F36" s="53">
        <f>IF(E36="-","-",COUNTA(P36,S36,V36,Y36,AB36,AE36,AH36,AK36,AN36,AQ36,AT36,AW36,AZ36,BC36,BF36,BI36,BL36,BO36,BR36,BU36,BX36,CA36,CD36))</f>
        <v>0</v>
      </c>
      <c r="G36" s="53">
        <f>IF(E36="-","-",SUM(O36:CD36))</f>
        <v>0</v>
      </c>
      <c r="H36" s="54">
        <f>IF(E36="-","-",MAX(O36:CE36))</f>
        <v>0</v>
      </c>
      <c r="I36" s="53"/>
      <c r="J36" s="55">
        <f>IF(E36="-","-",IF(E36-F36=0,G36,G36/(E36-F36)))</f>
        <v>0</v>
      </c>
      <c r="K36" s="53">
        <f>IF(E36=0,"",IF(E36-F36=0,"*",""))</f>
      </c>
      <c r="L36" s="30"/>
      <c r="M36" s="56">
        <f>IF(E36="-","-",G36-((E36-F36)*10))</f>
        <v>-10</v>
      </c>
      <c r="N36" s="70"/>
      <c r="O36" s="59"/>
      <c r="P36" s="60"/>
      <c r="Q36" s="243"/>
      <c r="R36" s="59"/>
      <c r="S36" s="60"/>
      <c r="T36" s="61"/>
      <c r="U36" s="59"/>
      <c r="V36" s="60"/>
      <c r="W36" s="62"/>
      <c r="X36" s="59"/>
      <c r="Y36" s="60"/>
      <c r="Z36" s="63"/>
      <c r="AA36" s="59"/>
      <c r="AB36" s="60"/>
      <c r="AC36" s="63"/>
      <c r="AD36" s="59"/>
      <c r="AE36" s="60"/>
      <c r="AF36" s="63"/>
      <c r="AG36" s="59"/>
      <c r="AH36" s="60"/>
      <c r="AI36" s="62"/>
      <c r="AJ36" s="59"/>
      <c r="AK36" s="60"/>
      <c r="AL36" s="64"/>
      <c r="AM36" s="59"/>
      <c r="AN36" s="60"/>
      <c r="AO36" s="64"/>
      <c r="AP36" s="59"/>
      <c r="AQ36" s="60"/>
      <c r="AR36" s="64"/>
      <c r="AS36" s="59"/>
      <c r="AT36" s="60"/>
      <c r="AU36" s="64"/>
      <c r="AV36" s="59"/>
      <c r="AW36" s="60"/>
      <c r="AX36" s="64"/>
      <c r="AY36" s="59">
        <v>0</v>
      </c>
      <c r="AZ36" s="60"/>
      <c r="BA36" s="64"/>
      <c r="BB36" s="59"/>
      <c r="BC36" s="60"/>
      <c r="BD36" s="64"/>
      <c r="BE36" s="59"/>
      <c r="BF36" s="60"/>
      <c r="BG36" s="64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6"/>
      <c r="BX36" s="65"/>
      <c r="BY36" s="66"/>
      <c r="BZ36" s="67"/>
      <c r="CA36" s="65"/>
      <c r="CB36" s="65"/>
      <c r="CC36" s="67"/>
      <c r="CD36" s="65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69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</row>
    <row r="37" spans="1:153" s="27" customFormat="1" ht="13.5" customHeight="1">
      <c r="A37" s="24"/>
      <c r="B37" s="17" t="s">
        <v>252</v>
      </c>
      <c r="C37" s="131"/>
      <c r="D37" s="53">
        <f>COUNTA(O37,R37,U37,X37,AA37,AD37,AG37,AJ37,AM37,AP37,AS37,AV37,AY37,BB37,BE37,BH37,BK37,BN37,BQ37,BT37,BW37,BZ37,CC37)</f>
        <v>1</v>
      </c>
      <c r="E37" s="53" t="str">
        <f>IF(COUNT(O37,R37,U37,X37,AA37,AD37,AG37,AJ37,AM37,AP37,AS37,AV37,AY37,BB37,BE37,BH37,BK37,BN37,BQ37,BT37,BW37,BZ37,CC37)=0,"-",COUNT(O37,R37,U37,X37,AA37,AD37,AG37,AJ37,AM37,AP37,AS37,AV37,AY37,BB37,BE37,BH37,BK37,BN37,BQ37,BT37,BW37,BZ37,CB))</f>
        <v>-</v>
      </c>
      <c r="F37" s="53" t="str">
        <f>IF(E37="-","-",COUNTA(P37,S37,V37,Y37,AB37,AE37,AH37,AK37,AN37,AQ37,AT37,AW37,AZ37,BC37,BF37,BI37,BL37,BO37,BR37,BU37,BX37,CA37,CD37))</f>
        <v>-</v>
      </c>
      <c r="G37" s="53" t="str">
        <f>IF(E37="-","-",SUM(O37:CD37))</f>
        <v>-</v>
      </c>
      <c r="H37" s="54" t="str">
        <f>IF(E37="-","-",MAX(O37:CE37))</f>
        <v>-</v>
      </c>
      <c r="I37" s="53"/>
      <c r="J37" s="55" t="str">
        <f>IF(E37="-","-",IF(E37-F37=0,G37,G37/(E37-F37)))</f>
        <v>-</v>
      </c>
      <c r="K37" s="53" t="e">
        <f>IF(E37=0,"",IF(E37-F37=0,"*",""))</f>
        <v>#VALUE!</v>
      </c>
      <c r="L37" s="30"/>
      <c r="M37" s="56" t="str">
        <f>IF(E37="-","-",G37-((E37-F37)*10))</f>
        <v>-</v>
      </c>
      <c r="N37" s="70"/>
      <c r="O37" s="59"/>
      <c r="P37" s="60"/>
      <c r="Q37" s="243"/>
      <c r="R37" s="59"/>
      <c r="S37" s="60"/>
      <c r="T37" s="61"/>
      <c r="U37" s="59"/>
      <c r="V37" s="60"/>
      <c r="W37" s="62"/>
      <c r="X37" s="59"/>
      <c r="Y37" s="60"/>
      <c r="Z37" s="63"/>
      <c r="AA37" s="59"/>
      <c r="AB37" s="60"/>
      <c r="AC37" s="63"/>
      <c r="AD37" s="59"/>
      <c r="AE37" s="60"/>
      <c r="AF37" s="63"/>
      <c r="AG37" s="59"/>
      <c r="AH37" s="60"/>
      <c r="AI37" s="62"/>
      <c r="AJ37" s="59"/>
      <c r="AK37" s="60"/>
      <c r="AL37" s="64"/>
      <c r="AM37" s="59"/>
      <c r="AN37" s="60"/>
      <c r="AO37" s="64"/>
      <c r="AP37" s="59"/>
      <c r="AQ37" s="60"/>
      <c r="AR37" s="64"/>
      <c r="AS37" s="59"/>
      <c r="AT37" s="60"/>
      <c r="AU37" s="64"/>
      <c r="AV37" s="59"/>
      <c r="AW37" s="60"/>
      <c r="AX37" s="64"/>
      <c r="AY37" s="59"/>
      <c r="AZ37" s="60"/>
      <c r="BA37" s="64"/>
      <c r="BB37" s="59" t="s">
        <v>183</v>
      </c>
      <c r="BC37" s="60"/>
      <c r="BD37" s="64"/>
      <c r="BE37" s="59"/>
      <c r="BF37" s="60"/>
      <c r="BG37" s="64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6"/>
      <c r="BX37" s="65"/>
      <c r="BY37" s="66"/>
      <c r="BZ37" s="67"/>
      <c r="CA37" s="65"/>
      <c r="CB37" s="65"/>
      <c r="CC37" s="67"/>
      <c r="CD37" s="65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69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</row>
    <row r="38" spans="1:153" s="27" customFormat="1" ht="13.5" customHeight="1">
      <c r="A38" s="24"/>
      <c r="B38" s="17" t="s">
        <v>255</v>
      </c>
      <c r="C38" s="131" t="s">
        <v>256</v>
      </c>
      <c r="D38" s="53">
        <f>COUNTA(O38,R38,U38,X38,AA38,AD38,AG38,AJ38,AM38,AP38,AS38,AV38,AY38,BB38,BE38,BH38,BK38,BN38,BQ38,BT38,BW38,BZ38,CC38)</f>
        <v>1</v>
      </c>
      <c r="E38" s="53">
        <f>IF(COUNT(O38,R38,U38,X38,AA38,AD38,AG38,AJ38,AM38,AP38,AS38,AV38,AY38,BB38,BE38,BH38,BK38,BN38,BQ38,BT38,BW38,BZ38,CC38)=0,"-",COUNT(O38,R38,U38,X38,AA38,AD38,AG38,AJ38,AM38,AP38,AS38,AV38,AY38,BB38,BE38,BH38,BK38,BN38,BQ38,BT38,BW38,BZ38,CB))</f>
        <v>1</v>
      </c>
      <c r="F38" s="53">
        <f>IF(E38="-","-",COUNTA(P38,S38,V38,Y38,AB38,AE38,AH38,AK38,AN38,AQ38,AT38,AW38,AZ38,BC38,BF38,BI38,BL38,BO38,BR38,BU38,BX38,CA38,CD38))</f>
        <v>0</v>
      </c>
      <c r="G38" s="53">
        <f>IF(E38="-","-",SUM(O38:CD38))</f>
        <v>5</v>
      </c>
      <c r="H38" s="54">
        <f>IF(E38="-","-",MAX(O38:CE38))</f>
        <v>5</v>
      </c>
      <c r="I38" s="53"/>
      <c r="J38" s="55">
        <f>IF(E38="-","-",IF(E38-F38=0,G38,G38/(E38-F38)))</f>
        <v>5</v>
      </c>
      <c r="K38" s="53">
        <f>IF(E38=0,"",IF(E38-F38=0,"*",""))</f>
      </c>
      <c r="L38" s="30"/>
      <c r="M38" s="56">
        <f>IF(E38="-","-",G38-((E38-F38)*10))</f>
        <v>-5</v>
      </c>
      <c r="N38" s="70"/>
      <c r="O38" s="59"/>
      <c r="P38" s="60"/>
      <c r="Q38" s="243"/>
      <c r="R38" s="59"/>
      <c r="S38" s="60"/>
      <c r="T38" s="61"/>
      <c r="U38" s="59"/>
      <c r="V38" s="60"/>
      <c r="W38" s="62"/>
      <c r="X38" s="59"/>
      <c r="Y38" s="60"/>
      <c r="Z38" s="63"/>
      <c r="AA38" s="59"/>
      <c r="AB38" s="60"/>
      <c r="AC38" s="63"/>
      <c r="AD38" s="59"/>
      <c r="AE38" s="60"/>
      <c r="AF38" s="63"/>
      <c r="AG38" s="59"/>
      <c r="AH38" s="60"/>
      <c r="AI38" s="62"/>
      <c r="AJ38" s="59"/>
      <c r="AK38" s="60"/>
      <c r="AL38" s="64"/>
      <c r="AM38" s="59"/>
      <c r="AN38" s="60"/>
      <c r="AO38" s="64"/>
      <c r="AP38" s="59"/>
      <c r="AQ38" s="60"/>
      <c r="AR38" s="64"/>
      <c r="AS38" s="59"/>
      <c r="AT38" s="60"/>
      <c r="AU38" s="64"/>
      <c r="AV38" s="59"/>
      <c r="AW38" s="60"/>
      <c r="AX38" s="64"/>
      <c r="AY38" s="59"/>
      <c r="AZ38" s="60"/>
      <c r="BA38" s="64"/>
      <c r="BB38" s="59"/>
      <c r="BC38" s="60"/>
      <c r="BD38" s="64"/>
      <c r="BE38" s="59">
        <v>5</v>
      </c>
      <c r="BF38" s="60"/>
      <c r="BG38" s="64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6"/>
      <c r="BX38" s="65"/>
      <c r="BY38" s="66"/>
      <c r="BZ38" s="67"/>
      <c r="CA38" s="65"/>
      <c r="CB38" s="65"/>
      <c r="CC38" s="67"/>
      <c r="CD38" s="65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69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</row>
    <row r="39" spans="1:153" s="27" customFormat="1" ht="13.5" customHeight="1">
      <c r="A39" s="24"/>
      <c r="B39" s="17" t="s">
        <v>161</v>
      </c>
      <c r="C39" s="131" t="s">
        <v>31</v>
      </c>
      <c r="D39" s="53">
        <f t="shared" si="0"/>
        <v>3</v>
      </c>
      <c r="E39" s="53">
        <f t="shared" si="1"/>
        <v>1</v>
      </c>
      <c r="F39" s="53">
        <f t="shared" si="2"/>
        <v>0</v>
      </c>
      <c r="G39" s="53">
        <f t="shared" si="3"/>
        <v>83</v>
      </c>
      <c r="H39" s="54">
        <f t="shared" si="4"/>
        <v>83</v>
      </c>
      <c r="I39" s="53"/>
      <c r="J39" s="55">
        <f t="shared" si="5"/>
        <v>83</v>
      </c>
      <c r="K39" s="53">
        <f t="shared" si="6"/>
      </c>
      <c r="L39" s="30"/>
      <c r="M39" s="56">
        <f t="shared" si="7"/>
        <v>73</v>
      </c>
      <c r="N39" s="70"/>
      <c r="O39" s="59"/>
      <c r="P39" s="60"/>
      <c r="Q39" s="243"/>
      <c r="R39" s="59" t="s">
        <v>183</v>
      </c>
      <c r="S39" s="60"/>
      <c r="T39" s="61"/>
      <c r="U39" s="59" t="s">
        <v>183</v>
      </c>
      <c r="V39" s="60"/>
      <c r="W39" s="62"/>
      <c r="X39" s="59">
        <v>83</v>
      </c>
      <c r="Y39" s="60"/>
      <c r="Z39" s="63"/>
      <c r="AA39" s="59"/>
      <c r="AB39" s="60"/>
      <c r="AC39" s="63"/>
      <c r="AD39" s="59"/>
      <c r="AE39" s="60"/>
      <c r="AF39" s="63"/>
      <c r="AG39" s="59"/>
      <c r="AH39" s="60"/>
      <c r="AI39" s="62"/>
      <c r="AJ39" s="59"/>
      <c r="AK39" s="60"/>
      <c r="AL39" s="64"/>
      <c r="AM39" s="59"/>
      <c r="AN39" s="60"/>
      <c r="AO39" s="64"/>
      <c r="AP39" s="59"/>
      <c r="AQ39" s="60"/>
      <c r="AR39" s="64"/>
      <c r="AS39" s="59"/>
      <c r="AT39" s="60"/>
      <c r="AU39" s="64"/>
      <c r="AV39" s="59"/>
      <c r="AW39" s="60"/>
      <c r="AX39" s="64"/>
      <c r="AY39" s="59"/>
      <c r="AZ39" s="60"/>
      <c r="BA39" s="64"/>
      <c r="BB39" s="59"/>
      <c r="BC39" s="60"/>
      <c r="BD39" s="64"/>
      <c r="BE39" s="59"/>
      <c r="BF39" s="60"/>
      <c r="BG39" s="64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6"/>
      <c r="BX39" s="65"/>
      <c r="BY39" s="66"/>
      <c r="BZ39" s="67"/>
      <c r="CA39" s="65"/>
      <c r="CB39" s="65"/>
      <c r="CC39" s="67"/>
      <c r="CD39" s="65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69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s="27" customFormat="1" ht="13.5" customHeight="1">
      <c r="A40" s="24"/>
      <c r="B40" s="17" t="s">
        <v>70</v>
      </c>
      <c r="C40" s="131" t="s">
        <v>27</v>
      </c>
      <c r="D40" s="53">
        <f t="shared" si="0"/>
        <v>2</v>
      </c>
      <c r="E40" s="53">
        <f t="shared" si="1"/>
        <v>1</v>
      </c>
      <c r="F40" s="53">
        <f t="shared" si="2"/>
        <v>0</v>
      </c>
      <c r="G40" s="53">
        <f t="shared" si="3"/>
        <v>65</v>
      </c>
      <c r="H40" s="54">
        <f t="shared" si="4"/>
        <v>65</v>
      </c>
      <c r="I40" s="53"/>
      <c r="J40" s="55">
        <f t="shared" si="5"/>
        <v>65</v>
      </c>
      <c r="K40" s="53">
        <f t="shared" si="6"/>
      </c>
      <c r="L40" s="30"/>
      <c r="M40" s="56">
        <f t="shared" si="7"/>
        <v>55</v>
      </c>
      <c r="N40" s="70"/>
      <c r="O40" s="59"/>
      <c r="P40" s="60"/>
      <c r="Q40" s="243"/>
      <c r="R40" s="59"/>
      <c r="S40" s="60"/>
      <c r="T40" s="61"/>
      <c r="U40" s="59"/>
      <c r="V40" s="60"/>
      <c r="W40" s="62"/>
      <c r="X40" s="59" t="s">
        <v>183</v>
      </c>
      <c r="Y40" s="60"/>
      <c r="Z40" s="63"/>
      <c r="AA40" s="59"/>
      <c r="AB40" s="60"/>
      <c r="AC40" s="63"/>
      <c r="AD40" s="59"/>
      <c r="AE40" s="60"/>
      <c r="AF40" s="63"/>
      <c r="AG40" s="59"/>
      <c r="AH40" s="60"/>
      <c r="AI40" s="62"/>
      <c r="AJ40" s="59"/>
      <c r="AK40" s="60"/>
      <c r="AL40" s="64"/>
      <c r="AM40" s="59"/>
      <c r="AN40" s="60"/>
      <c r="AO40" s="64"/>
      <c r="AP40" s="59"/>
      <c r="AQ40" s="60"/>
      <c r="AR40" s="64"/>
      <c r="AS40" s="59"/>
      <c r="AT40" s="60"/>
      <c r="AU40" s="64"/>
      <c r="AV40" s="59"/>
      <c r="AW40" s="60"/>
      <c r="AX40" s="64"/>
      <c r="AY40" s="59">
        <v>65</v>
      </c>
      <c r="AZ40" s="60"/>
      <c r="BA40" s="64"/>
      <c r="BB40" s="59"/>
      <c r="BC40" s="60"/>
      <c r="BD40" s="64"/>
      <c r="BE40" s="59"/>
      <c r="BF40" s="60"/>
      <c r="BG40" s="64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6"/>
      <c r="BX40" s="65"/>
      <c r="BY40" s="66"/>
      <c r="BZ40" s="67"/>
      <c r="CA40" s="65"/>
      <c r="CB40" s="65"/>
      <c r="CC40" s="67"/>
      <c r="CD40" s="65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69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s="27" customFormat="1" ht="13.5" customHeight="1">
      <c r="A41" s="24"/>
      <c r="B41" s="17" t="s">
        <v>181</v>
      </c>
      <c r="C41" s="131"/>
      <c r="D41" s="53">
        <f t="shared" si="0"/>
        <v>1</v>
      </c>
      <c r="E41" s="53" t="str">
        <f t="shared" si="1"/>
        <v>-</v>
      </c>
      <c r="F41" s="53" t="str">
        <f t="shared" si="2"/>
        <v>-</v>
      </c>
      <c r="G41" s="53" t="str">
        <f t="shared" si="3"/>
        <v>-</v>
      </c>
      <c r="H41" s="54" t="str">
        <f t="shared" si="4"/>
        <v>-</v>
      </c>
      <c r="I41" s="53"/>
      <c r="J41" s="55" t="str">
        <f t="shared" si="5"/>
        <v>-</v>
      </c>
      <c r="K41" s="53" t="e">
        <f t="shared" si="6"/>
        <v>#VALUE!</v>
      </c>
      <c r="L41" s="30"/>
      <c r="M41" s="56" t="str">
        <f t="shared" si="7"/>
        <v>-</v>
      </c>
      <c r="N41" s="70"/>
      <c r="O41" s="59"/>
      <c r="P41" s="60"/>
      <c r="Q41" s="243"/>
      <c r="R41" s="59"/>
      <c r="S41" s="60"/>
      <c r="T41" s="61"/>
      <c r="U41" s="59"/>
      <c r="V41" s="60"/>
      <c r="W41" s="62"/>
      <c r="X41" s="59"/>
      <c r="Y41" s="60"/>
      <c r="Z41" s="63"/>
      <c r="AA41" s="59"/>
      <c r="AB41" s="60"/>
      <c r="AC41" s="63"/>
      <c r="AD41" s="59"/>
      <c r="AE41" s="60"/>
      <c r="AF41" s="63"/>
      <c r="AG41" s="59" t="s">
        <v>183</v>
      </c>
      <c r="AH41" s="60"/>
      <c r="AI41" s="62"/>
      <c r="AJ41" s="59"/>
      <c r="AK41" s="60"/>
      <c r="AL41" s="64"/>
      <c r="AM41" s="59"/>
      <c r="AN41" s="60"/>
      <c r="AO41" s="64"/>
      <c r="AP41" s="59"/>
      <c r="AQ41" s="60"/>
      <c r="AR41" s="64"/>
      <c r="AS41" s="59"/>
      <c r="AT41" s="60"/>
      <c r="AU41" s="64"/>
      <c r="AV41" s="59"/>
      <c r="AW41" s="60"/>
      <c r="AX41" s="64"/>
      <c r="AY41" s="59"/>
      <c r="AZ41" s="60"/>
      <c r="BA41" s="64"/>
      <c r="BB41" s="59"/>
      <c r="BC41" s="60"/>
      <c r="BD41" s="64"/>
      <c r="BE41" s="59"/>
      <c r="BF41" s="60"/>
      <c r="BG41" s="64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6"/>
      <c r="BX41" s="65"/>
      <c r="BY41" s="66"/>
      <c r="BZ41" s="67"/>
      <c r="CA41" s="65"/>
      <c r="CB41" s="65"/>
      <c r="CC41" s="67"/>
      <c r="CD41" s="65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69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s="27" customFormat="1" ht="13.5" customHeight="1">
      <c r="A42" s="24"/>
      <c r="B42" s="17" t="s">
        <v>179</v>
      </c>
      <c r="C42" s="131"/>
      <c r="D42" s="53">
        <f t="shared" si="0"/>
        <v>1</v>
      </c>
      <c r="E42" s="53">
        <f t="shared" si="1"/>
        <v>1</v>
      </c>
      <c r="F42" s="53">
        <f t="shared" si="2"/>
        <v>0</v>
      </c>
      <c r="G42" s="53">
        <f t="shared" si="3"/>
        <v>6</v>
      </c>
      <c r="H42" s="54">
        <f t="shared" si="4"/>
        <v>6</v>
      </c>
      <c r="I42" s="53"/>
      <c r="J42" s="55">
        <f t="shared" si="5"/>
        <v>6</v>
      </c>
      <c r="K42" s="53">
        <f t="shared" si="6"/>
      </c>
      <c r="L42" s="30"/>
      <c r="M42" s="56">
        <f t="shared" si="7"/>
        <v>-4</v>
      </c>
      <c r="N42" s="70"/>
      <c r="O42" s="59"/>
      <c r="P42" s="60"/>
      <c r="Q42" s="243"/>
      <c r="R42" s="59"/>
      <c r="S42" s="60"/>
      <c r="T42" s="61"/>
      <c r="U42" s="59"/>
      <c r="V42" s="60"/>
      <c r="W42" s="62"/>
      <c r="X42" s="59"/>
      <c r="Y42" s="60"/>
      <c r="Z42" s="63"/>
      <c r="AA42" s="59"/>
      <c r="AB42" s="60"/>
      <c r="AC42" s="63"/>
      <c r="AD42" s="59"/>
      <c r="AE42" s="60"/>
      <c r="AF42" s="63"/>
      <c r="AG42" s="59">
        <v>6</v>
      </c>
      <c r="AH42" s="60"/>
      <c r="AI42" s="62"/>
      <c r="AJ42" s="59"/>
      <c r="AK42" s="60"/>
      <c r="AL42" s="64"/>
      <c r="AM42" s="59"/>
      <c r="AN42" s="60"/>
      <c r="AO42" s="64"/>
      <c r="AP42" s="59"/>
      <c r="AQ42" s="60"/>
      <c r="AR42" s="64"/>
      <c r="AS42" s="59"/>
      <c r="AT42" s="60"/>
      <c r="AU42" s="64"/>
      <c r="AV42" s="59"/>
      <c r="AW42" s="60"/>
      <c r="AX42" s="64"/>
      <c r="AY42" s="59"/>
      <c r="AZ42" s="60"/>
      <c r="BA42" s="64"/>
      <c r="BB42" s="59"/>
      <c r="BC42" s="60"/>
      <c r="BD42" s="64"/>
      <c r="BE42" s="59"/>
      <c r="BF42" s="60"/>
      <c r="BG42" s="64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6"/>
      <c r="BX42" s="65"/>
      <c r="BY42" s="66"/>
      <c r="BZ42" s="67"/>
      <c r="CA42" s="65"/>
      <c r="CB42" s="65"/>
      <c r="CC42" s="67"/>
      <c r="CD42" s="65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69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s="27" customFormat="1" ht="13.5" customHeight="1">
      <c r="A43" s="24"/>
      <c r="B43" s="17" t="s">
        <v>176</v>
      </c>
      <c r="C43" s="131"/>
      <c r="D43" s="53">
        <f t="shared" si="0"/>
        <v>1</v>
      </c>
      <c r="E43" s="53" t="str">
        <f t="shared" si="1"/>
        <v>-</v>
      </c>
      <c r="F43" s="53" t="str">
        <f t="shared" si="2"/>
        <v>-</v>
      </c>
      <c r="G43" s="53" t="str">
        <f t="shared" si="3"/>
        <v>-</v>
      </c>
      <c r="H43" s="54" t="str">
        <f t="shared" si="4"/>
        <v>-</v>
      </c>
      <c r="I43" s="53"/>
      <c r="J43" s="55" t="str">
        <f t="shared" si="5"/>
        <v>-</v>
      </c>
      <c r="K43" s="53" t="e">
        <f t="shared" si="6"/>
        <v>#VALUE!</v>
      </c>
      <c r="L43" s="30"/>
      <c r="M43" s="56" t="str">
        <f t="shared" si="7"/>
        <v>-</v>
      </c>
      <c r="N43" s="70"/>
      <c r="O43" s="59"/>
      <c r="P43" s="60"/>
      <c r="Q43" s="243"/>
      <c r="R43" s="59"/>
      <c r="S43" s="60"/>
      <c r="T43" s="61"/>
      <c r="U43" s="59"/>
      <c r="V43" s="60"/>
      <c r="W43" s="62"/>
      <c r="X43" s="59"/>
      <c r="Y43" s="60"/>
      <c r="Z43" s="63"/>
      <c r="AA43" s="59"/>
      <c r="AB43" s="60"/>
      <c r="AC43" s="63"/>
      <c r="AD43" s="59" t="s">
        <v>183</v>
      </c>
      <c r="AE43" s="60"/>
      <c r="AF43" s="63"/>
      <c r="AG43" s="59"/>
      <c r="AH43" s="60"/>
      <c r="AI43" s="62"/>
      <c r="AJ43" s="59"/>
      <c r="AK43" s="60"/>
      <c r="AL43" s="64"/>
      <c r="AM43" s="59"/>
      <c r="AN43" s="60"/>
      <c r="AO43" s="64"/>
      <c r="AP43" s="59"/>
      <c r="AQ43" s="60"/>
      <c r="AR43" s="64"/>
      <c r="AS43" s="59"/>
      <c r="AT43" s="60"/>
      <c r="AU43" s="64"/>
      <c r="AV43" s="59"/>
      <c r="AW43" s="60"/>
      <c r="AX43" s="64"/>
      <c r="AY43" s="59"/>
      <c r="AZ43" s="60"/>
      <c r="BA43" s="64"/>
      <c r="BB43" s="59"/>
      <c r="BC43" s="60"/>
      <c r="BD43" s="64"/>
      <c r="BE43" s="59"/>
      <c r="BF43" s="60"/>
      <c r="BG43" s="64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6"/>
      <c r="BX43" s="65"/>
      <c r="BY43" s="66"/>
      <c r="BZ43" s="67"/>
      <c r="CA43" s="65"/>
      <c r="CB43" s="65"/>
      <c r="CC43" s="67"/>
      <c r="CD43" s="65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69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s="27" customFormat="1" ht="13.5" customHeight="1">
      <c r="A44" s="24"/>
      <c r="B44" s="17" t="s">
        <v>245</v>
      </c>
      <c r="C44" s="131" t="s">
        <v>27</v>
      </c>
      <c r="D44" s="53">
        <f>COUNTA(O44,R44,U44,X44,AA44,AD44,AG44,AJ44,AM44,AP44,AS44,AV44,AY44,BB44,BE44,BH44,BK44,BN44,BQ44,BT44,BW44,BZ44,CC44)</f>
        <v>2</v>
      </c>
      <c r="E44" s="53">
        <f>IF(COUNT(O44,R44,U44,X44,AA44,AD44,AG44,AJ44,AM44,AP44,AS44,AV44,AY44,BB44,BE44,BH44,BK44,BN44,BQ44,BT44,BW44,BZ44,CC44)=0,"-",COUNT(O44,R44,U44,X44,AA44,AD44,AG44,AJ44,AM44,AP44,AS44,AV44,AY44,BB44,BE44,BH44,BK44,BN44,BQ44,BT44,BW44,BZ44,CB))</f>
        <v>1</v>
      </c>
      <c r="F44" s="53">
        <f>IF(E44="-","-",COUNTA(P44,S44,V44,Y44,AB44,AE44,AH44,AK44,AN44,AQ44,AT44,AW44,AZ44,BC44,BF44,BI44,BL44,BO44,BR44,BU44,BX44,CA44,CD44))</f>
        <v>0</v>
      </c>
      <c r="G44" s="53">
        <f>IF(E44="-","-",SUM(O44:CD44))</f>
        <v>0</v>
      </c>
      <c r="H44" s="54">
        <f>IF(E44="-","-",MAX(O44:CE44))</f>
        <v>0</v>
      </c>
      <c r="I44" s="53"/>
      <c r="J44" s="55">
        <f>IF(E44="-","-",IF(E44-F44=0,G44,G44/(E44-F44)))</f>
        <v>0</v>
      </c>
      <c r="K44" s="53">
        <f>IF(E44=0,"",IF(E44-F44=0,"*",""))</f>
      </c>
      <c r="L44" s="30"/>
      <c r="M44" s="56">
        <f>IF(E44="-","-",G44-((E44-F44)*10))</f>
        <v>-10</v>
      </c>
      <c r="N44" s="70"/>
      <c r="O44" s="59"/>
      <c r="P44" s="60"/>
      <c r="Q44" s="243"/>
      <c r="R44" s="59"/>
      <c r="S44" s="60"/>
      <c r="T44" s="61"/>
      <c r="U44" s="59"/>
      <c r="V44" s="60"/>
      <c r="W44" s="62"/>
      <c r="X44" s="59"/>
      <c r="Y44" s="60"/>
      <c r="Z44" s="63"/>
      <c r="AA44" s="59"/>
      <c r="AB44" s="60"/>
      <c r="AC44" s="63"/>
      <c r="AD44" s="59"/>
      <c r="AE44" s="60"/>
      <c r="AF44" s="63"/>
      <c r="AG44" s="59"/>
      <c r="AH44" s="60"/>
      <c r="AI44" s="62"/>
      <c r="AJ44" s="59"/>
      <c r="AK44" s="60"/>
      <c r="AL44" s="64"/>
      <c r="AM44" s="59" t="s">
        <v>183</v>
      </c>
      <c r="AN44" s="60"/>
      <c r="AO44" s="64"/>
      <c r="AP44" s="59"/>
      <c r="AQ44" s="60"/>
      <c r="AR44" s="64"/>
      <c r="AS44" s="59">
        <v>0</v>
      </c>
      <c r="AT44" s="60"/>
      <c r="AU44" s="64"/>
      <c r="AV44" s="59"/>
      <c r="AW44" s="60"/>
      <c r="AX44" s="64"/>
      <c r="AY44" s="59"/>
      <c r="AZ44" s="60"/>
      <c r="BA44" s="64"/>
      <c r="BB44" s="59"/>
      <c r="BC44" s="60"/>
      <c r="BD44" s="64"/>
      <c r="BE44" s="59"/>
      <c r="BF44" s="60"/>
      <c r="BG44" s="64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6"/>
      <c r="BX44" s="65"/>
      <c r="BY44" s="66"/>
      <c r="BZ44" s="67"/>
      <c r="CA44" s="65"/>
      <c r="CB44" s="65"/>
      <c r="CC44" s="67"/>
      <c r="CD44" s="65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69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  <row r="45" spans="1:153" s="27" customFormat="1" ht="13.5" customHeight="1">
      <c r="A45" s="24"/>
      <c r="B45" s="17" t="s">
        <v>170</v>
      </c>
      <c r="C45" s="131"/>
      <c r="D45" s="53">
        <f t="shared" si="0"/>
        <v>1</v>
      </c>
      <c r="E45" s="53" t="str">
        <f t="shared" si="1"/>
        <v>-</v>
      </c>
      <c r="F45" s="53" t="str">
        <f t="shared" si="2"/>
        <v>-</v>
      </c>
      <c r="G45" s="53" t="str">
        <f t="shared" si="3"/>
        <v>-</v>
      </c>
      <c r="H45" s="54" t="str">
        <f t="shared" si="4"/>
        <v>-</v>
      </c>
      <c r="I45" s="53"/>
      <c r="J45" s="55" t="str">
        <f t="shared" si="5"/>
        <v>-</v>
      </c>
      <c r="K45" s="53" t="e">
        <f t="shared" si="6"/>
        <v>#VALUE!</v>
      </c>
      <c r="L45" s="30"/>
      <c r="M45" s="56" t="str">
        <f t="shared" si="7"/>
        <v>-</v>
      </c>
      <c r="N45" s="70"/>
      <c r="O45" s="59"/>
      <c r="P45" s="60"/>
      <c r="Q45" s="243"/>
      <c r="R45" s="59"/>
      <c r="S45" s="60"/>
      <c r="T45" s="61"/>
      <c r="U45" s="59"/>
      <c r="V45" s="60"/>
      <c r="W45" s="62"/>
      <c r="X45" s="59" t="s">
        <v>183</v>
      </c>
      <c r="Y45" s="60"/>
      <c r="Z45" s="63"/>
      <c r="AA45" s="59"/>
      <c r="AB45" s="60"/>
      <c r="AC45" s="63"/>
      <c r="AD45" s="59"/>
      <c r="AE45" s="60"/>
      <c r="AF45" s="63"/>
      <c r="AG45" s="59"/>
      <c r="AH45" s="60"/>
      <c r="AI45" s="62"/>
      <c r="AJ45" s="59"/>
      <c r="AK45" s="60"/>
      <c r="AL45" s="64"/>
      <c r="AM45" s="59"/>
      <c r="AN45" s="60"/>
      <c r="AO45" s="64"/>
      <c r="AP45" s="59"/>
      <c r="AQ45" s="60"/>
      <c r="AR45" s="64"/>
      <c r="AS45" s="59"/>
      <c r="AT45" s="60"/>
      <c r="AU45" s="64"/>
      <c r="AV45" s="59"/>
      <c r="AW45" s="60"/>
      <c r="AX45" s="64"/>
      <c r="AY45" s="59"/>
      <c r="AZ45" s="60"/>
      <c r="BA45" s="64"/>
      <c r="BB45" s="59"/>
      <c r="BC45" s="60"/>
      <c r="BD45" s="64"/>
      <c r="BE45" s="59"/>
      <c r="BF45" s="60"/>
      <c r="BG45" s="64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6"/>
      <c r="BX45" s="65"/>
      <c r="BY45" s="66"/>
      <c r="BZ45" s="67"/>
      <c r="CA45" s="65"/>
      <c r="CB45" s="65"/>
      <c r="CC45" s="67"/>
      <c r="CD45" s="65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69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</row>
    <row r="46" spans="1:153" s="27" customFormat="1" ht="13.5" customHeight="1">
      <c r="A46" s="24"/>
      <c r="B46" s="17" t="s">
        <v>247</v>
      </c>
      <c r="C46" s="131" t="s">
        <v>27</v>
      </c>
      <c r="D46" s="53">
        <f>COUNTA(O46,R46,U46,X46,AA46,AD46,AG46,AJ46,AM46,AP46,AS46,AV46,AY46,BB46,BE46,BH46,BK46,BN46,BQ46,BT46,BW46,BZ46,CC46)</f>
        <v>2</v>
      </c>
      <c r="E46" s="53">
        <f>IF(COUNT(O46,R46,U46,X46,AA46,AD46,AG46,AJ46,AM46,AP46,AS46,AV46,AY46,BB46,BE46,BH46,BK46,BN46,BQ46,BT46,BW46,BZ46,CC46)=0,"-",COUNT(O46,R46,U46,X46,AA46,AD46,AG46,AJ46,AM46,AP46,AS46,AV46,AY46,BB46,BE46,BH46,BK46,BN46,BQ46,BT46,BW46,BZ46,CB))</f>
        <v>2</v>
      </c>
      <c r="F46" s="53">
        <f>IF(E46="-","-",COUNTA(P46,S46,V46,Y46,AB46,AE46,AH46,AK46,AN46,AQ46,AT46,AW46,AZ46,BC46,BF46,BI46,BL46,BO46,BR46,BU46,BX46,CA46,CD46))</f>
        <v>0</v>
      </c>
      <c r="G46" s="53">
        <f>IF(E46="-","-",SUM(O46:CD46))</f>
        <v>15</v>
      </c>
      <c r="H46" s="54">
        <f>IF(E46="-","-",MAX(O46:CE46))</f>
        <v>14</v>
      </c>
      <c r="I46" s="53"/>
      <c r="J46" s="55">
        <f>IF(E46="-","-",IF(E46-F46=0,G46,G46/(E46-F46)))</f>
        <v>7.5</v>
      </c>
      <c r="K46" s="53">
        <f>IF(E46=0,"",IF(E46-F46=0,"*",""))</f>
      </c>
      <c r="L46" s="30"/>
      <c r="M46" s="56">
        <f>IF(E46="-","-",G46-((E46-F46)*10))</f>
        <v>-5</v>
      </c>
      <c r="N46" s="70"/>
      <c r="O46" s="59"/>
      <c r="P46" s="60"/>
      <c r="Q46" s="243"/>
      <c r="R46" s="59"/>
      <c r="S46" s="60"/>
      <c r="T46" s="61"/>
      <c r="U46" s="59"/>
      <c r="V46" s="60"/>
      <c r="W46" s="62"/>
      <c r="X46" s="59"/>
      <c r="Y46" s="60"/>
      <c r="Z46" s="63"/>
      <c r="AA46" s="59"/>
      <c r="AB46" s="60"/>
      <c r="AC46" s="63"/>
      <c r="AD46" s="59"/>
      <c r="AE46" s="60"/>
      <c r="AF46" s="63"/>
      <c r="AG46" s="59"/>
      <c r="AH46" s="60"/>
      <c r="AI46" s="62"/>
      <c r="AJ46" s="59"/>
      <c r="AK46" s="60"/>
      <c r="AL46" s="64"/>
      <c r="AM46" s="59"/>
      <c r="AN46" s="60"/>
      <c r="AO46" s="64"/>
      <c r="AP46" s="59">
        <v>14</v>
      </c>
      <c r="AQ46" s="60"/>
      <c r="AR46" s="64"/>
      <c r="AS46" s="59"/>
      <c r="AT46" s="60"/>
      <c r="AU46" s="64"/>
      <c r="AV46" s="59"/>
      <c r="AW46" s="60"/>
      <c r="AX46" s="64"/>
      <c r="AY46" s="59">
        <v>1</v>
      </c>
      <c r="AZ46" s="60"/>
      <c r="BA46" s="64"/>
      <c r="BB46" s="59"/>
      <c r="BC46" s="60"/>
      <c r="BD46" s="64"/>
      <c r="BE46" s="59"/>
      <c r="BF46" s="60"/>
      <c r="BG46" s="64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6"/>
      <c r="BX46" s="65"/>
      <c r="BY46" s="66"/>
      <c r="BZ46" s="67"/>
      <c r="CA46" s="65"/>
      <c r="CB46" s="65"/>
      <c r="CC46" s="67"/>
      <c r="CD46" s="65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69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</row>
    <row r="47" spans="1:153" s="27" customFormat="1" ht="13.5" customHeight="1">
      <c r="A47" s="24"/>
      <c r="B47" s="17" t="s">
        <v>65</v>
      </c>
      <c r="C47" s="131" t="s">
        <v>27</v>
      </c>
      <c r="D47" s="53">
        <f t="shared" si="0"/>
        <v>3</v>
      </c>
      <c r="E47" s="53">
        <f t="shared" si="1"/>
        <v>1</v>
      </c>
      <c r="F47" s="53">
        <f t="shared" si="2"/>
        <v>0</v>
      </c>
      <c r="G47" s="53">
        <f t="shared" si="3"/>
        <v>5</v>
      </c>
      <c r="H47" s="54">
        <f t="shared" si="4"/>
        <v>5</v>
      </c>
      <c r="I47" s="53"/>
      <c r="J47" s="55">
        <f t="shared" si="5"/>
        <v>5</v>
      </c>
      <c r="K47" s="53">
        <f t="shared" si="6"/>
      </c>
      <c r="L47" s="30"/>
      <c r="M47" s="56">
        <f t="shared" si="7"/>
        <v>-5</v>
      </c>
      <c r="N47" s="70"/>
      <c r="O47" s="59"/>
      <c r="P47" s="60"/>
      <c r="Q47" s="243"/>
      <c r="R47" s="59"/>
      <c r="S47" s="60"/>
      <c r="T47" s="61"/>
      <c r="U47" s="59"/>
      <c r="V47" s="60"/>
      <c r="W47" s="62"/>
      <c r="X47" s="59"/>
      <c r="Y47" s="60"/>
      <c r="Z47" s="63"/>
      <c r="AA47" s="59"/>
      <c r="AB47" s="60"/>
      <c r="AC47" s="63"/>
      <c r="AD47" s="59"/>
      <c r="AE47" s="60"/>
      <c r="AF47" s="63"/>
      <c r="AG47" s="59" t="s">
        <v>183</v>
      </c>
      <c r="AH47" s="60"/>
      <c r="AI47" s="62"/>
      <c r="AJ47" s="59"/>
      <c r="AK47" s="60"/>
      <c r="AL47" s="64"/>
      <c r="AM47" s="59"/>
      <c r="AN47" s="60"/>
      <c r="AO47" s="64"/>
      <c r="AP47" s="59" t="s">
        <v>183</v>
      </c>
      <c r="AQ47" s="60"/>
      <c r="AR47" s="64"/>
      <c r="AS47" s="59"/>
      <c r="AT47" s="60"/>
      <c r="AU47" s="64"/>
      <c r="AV47" s="59"/>
      <c r="AW47" s="60"/>
      <c r="AX47" s="64"/>
      <c r="AY47" s="59">
        <v>5</v>
      </c>
      <c r="AZ47" s="60"/>
      <c r="BA47" s="64"/>
      <c r="BB47" s="59"/>
      <c r="BC47" s="60"/>
      <c r="BD47" s="64"/>
      <c r="BE47" s="59"/>
      <c r="BF47" s="60"/>
      <c r="BG47" s="64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6"/>
      <c r="BX47" s="65"/>
      <c r="BY47" s="66"/>
      <c r="BZ47" s="67"/>
      <c r="CA47" s="65"/>
      <c r="CB47" s="65"/>
      <c r="CC47" s="67"/>
      <c r="CD47" s="65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69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</row>
    <row r="48" spans="1:153" s="27" customFormat="1" ht="13.5" customHeight="1">
      <c r="A48" s="24"/>
      <c r="B48" s="17" t="s">
        <v>168</v>
      </c>
      <c r="C48" s="131" t="s">
        <v>31</v>
      </c>
      <c r="D48" s="53">
        <f t="shared" si="0"/>
        <v>1</v>
      </c>
      <c r="E48" s="53">
        <f t="shared" si="1"/>
        <v>1</v>
      </c>
      <c r="F48" s="53">
        <f t="shared" si="2"/>
        <v>0</v>
      </c>
      <c r="G48" s="53">
        <f t="shared" si="3"/>
        <v>38</v>
      </c>
      <c r="H48" s="54">
        <f t="shared" si="4"/>
        <v>38</v>
      </c>
      <c r="I48" s="53"/>
      <c r="J48" s="55">
        <f t="shared" si="5"/>
        <v>38</v>
      </c>
      <c r="K48" s="53">
        <f t="shared" si="6"/>
      </c>
      <c r="L48" s="30"/>
      <c r="M48" s="56">
        <f t="shared" si="7"/>
        <v>28</v>
      </c>
      <c r="N48" s="70"/>
      <c r="O48" s="59">
        <v>38</v>
      </c>
      <c r="P48" s="60"/>
      <c r="Q48" s="243"/>
      <c r="R48" s="59"/>
      <c r="S48" s="60"/>
      <c r="T48" s="61"/>
      <c r="U48" s="59"/>
      <c r="V48" s="60"/>
      <c r="W48" s="62"/>
      <c r="X48" s="59"/>
      <c r="Y48" s="60"/>
      <c r="Z48" s="63"/>
      <c r="AA48" s="59"/>
      <c r="AB48" s="60"/>
      <c r="AC48" s="63"/>
      <c r="AD48" s="59"/>
      <c r="AE48" s="60"/>
      <c r="AF48" s="63"/>
      <c r="AG48" s="59"/>
      <c r="AH48" s="60"/>
      <c r="AI48" s="62"/>
      <c r="AJ48" s="59"/>
      <c r="AK48" s="60"/>
      <c r="AL48" s="64"/>
      <c r="AM48" s="59"/>
      <c r="AN48" s="60"/>
      <c r="AO48" s="64"/>
      <c r="AP48" s="59"/>
      <c r="AQ48" s="60"/>
      <c r="AR48" s="64"/>
      <c r="AS48" s="59"/>
      <c r="AT48" s="60"/>
      <c r="AU48" s="64"/>
      <c r="AV48" s="59"/>
      <c r="AW48" s="60"/>
      <c r="AX48" s="64"/>
      <c r="AY48" s="59"/>
      <c r="AZ48" s="60"/>
      <c r="BA48" s="64"/>
      <c r="BB48" s="59"/>
      <c r="BC48" s="60"/>
      <c r="BD48" s="64"/>
      <c r="BE48" s="59"/>
      <c r="BF48" s="60"/>
      <c r="BG48" s="64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6"/>
      <c r="BX48" s="65"/>
      <c r="BY48" s="66"/>
      <c r="BZ48" s="67"/>
      <c r="CA48" s="65"/>
      <c r="CB48" s="65"/>
      <c r="CC48" s="67"/>
      <c r="CD48" s="65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69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</row>
    <row r="49" spans="1:153" s="27" customFormat="1" ht="13.5" customHeight="1">
      <c r="A49" s="24"/>
      <c r="B49" s="17" t="s">
        <v>173</v>
      </c>
      <c r="C49" s="131" t="s">
        <v>27</v>
      </c>
      <c r="D49" s="53">
        <f t="shared" si="0"/>
        <v>1</v>
      </c>
      <c r="E49" s="53">
        <f t="shared" si="1"/>
        <v>1</v>
      </c>
      <c r="F49" s="53">
        <f t="shared" si="2"/>
        <v>0</v>
      </c>
      <c r="G49" s="53">
        <f t="shared" si="3"/>
        <v>36</v>
      </c>
      <c r="H49" s="54">
        <f t="shared" si="4"/>
        <v>36</v>
      </c>
      <c r="I49" s="53"/>
      <c r="J49" s="55">
        <f t="shared" si="5"/>
        <v>36</v>
      </c>
      <c r="K49" s="53">
        <f t="shared" si="6"/>
      </c>
      <c r="L49" s="30"/>
      <c r="M49" s="56">
        <f t="shared" si="7"/>
        <v>26</v>
      </c>
      <c r="N49" s="70"/>
      <c r="O49" s="59"/>
      <c r="P49" s="60"/>
      <c r="Q49" s="243"/>
      <c r="R49" s="59"/>
      <c r="S49" s="60"/>
      <c r="T49" s="61"/>
      <c r="U49" s="59"/>
      <c r="V49" s="60"/>
      <c r="W49" s="62"/>
      <c r="X49" s="59"/>
      <c r="Y49" s="60"/>
      <c r="Z49" s="63"/>
      <c r="AA49" s="59">
        <v>36</v>
      </c>
      <c r="AB49" s="60"/>
      <c r="AC49" s="63"/>
      <c r="AD49" s="59"/>
      <c r="AE49" s="60"/>
      <c r="AF49" s="63"/>
      <c r="AG49" s="59"/>
      <c r="AH49" s="60"/>
      <c r="AI49" s="62"/>
      <c r="AJ49" s="59"/>
      <c r="AK49" s="60"/>
      <c r="AL49" s="64"/>
      <c r="AM49" s="59"/>
      <c r="AN49" s="60"/>
      <c r="AO49" s="64"/>
      <c r="AP49" s="59"/>
      <c r="AQ49" s="60"/>
      <c r="AR49" s="64"/>
      <c r="AS49" s="59"/>
      <c r="AT49" s="60"/>
      <c r="AU49" s="64"/>
      <c r="AV49" s="59"/>
      <c r="AW49" s="60"/>
      <c r="AX49" s="64"/>
      <c r="AY49" s="59"/>
      <c r="AZ49" s="60"/>
      <c r="BA49" s="64"/>
      <c r="BB49" s="59"/>
      <c r="BC49" s="60"/>
      <c r="BD49" s="64"/>
      <c r="BE49" s="59"/>
      <c r="BF49" s="60"/>
      <c r="BG49" s="64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6"/>
      <c r="BX49" s="65"/>
      <c r="BY49" s="66"/>
      <c r="BZ49" s="67"/>
      <c r="CA49" s="65"/>
      <c r="CB49" s="65"/>
      <c r="CC49" s="67"/>
      <c r="CD49" s="65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69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</row>
    <row r="50" spans="1:153" s="27" customFormat="1" ht="13.5" customHeight="1">
      <c r="A50" s="24"/>
      <c r="B50" s="17" t="s">
        <v>165</v>
      </c>
      <c r="C50" s="131" t="s">
        <v>27</v>
      </c>
      <c r="D50" s="53">
        <f t="shared" si="0"/>
        <v>8</v>
      </c>
      <c r="E50" s="53">
        <f t="shared" si="1"/>
        <v>8</v>
      </c>
      <c r="F50" s="53">
        <f t="shared" si="2"/>
        <v>2</v>
      </c>
      <c r="G50" s="53">
        <f t="shared" si="3"/>
        <v>182</v>
      </c>
      <c r="H50" s="54">
        <f t="shared" si="4"/>
        <v>58</v>
      </c>
      <c r="I50" s="53" t="s">
        <v>259</v>
      </c>
      <c r="J50" s="55">
        <f t="shared" si="5"/>
        <v>30.333333333333332</v>
      </c>
      <c r="K50" s="53">
        <f t="shared" si="6"/>
      </c>
      <c r="L50" s="30"/>
      <c r="M50" s="56">
        <f t="shared" si="7"/>
        <v>122</v>
      </c>
      <c r="N50" s="70"/>
      <c r="O50" s="59"/>
      <c r="P50" s="60"/>
      <c r="Q50" s="243"/>
      <c r="R50" s="59">
        <v>11</v>
      </c>
      <c r="S50" s="60"/>
      <c r="T50" s="61"/>
      <c r="U50" s="59"/>
      <c r="V50" s="60"/>
      <c r="W50" s="62"/>
      <c r="X50" s="59"/>
      <c r="Y50" s="60"/>
      <c r="Z50" s="63"/>
      <c r="AA50" s="59"/>
      <c r="AB50" s="60"/>
      <c r="AC50" s="63"/>
      <c r="AD50" s="59">
        <v>0</v>
      </c>
      <c r="AE50" s="60"/>
      <c r="AF50" s="63"/>
      <c r="AG50" s="59">
        <v>58</v>
      </c>
      <c r="AH50" s="60" t="s">
        <v>184</v>
      </c>
      <c r="AI50" s="62"/>
      <c r="AJ50" s="59"/>
      <c r="AK50" s="60"/>
      <c r="AL50" s="64"/>
      <c r="AM50" s="59">
        <v>46</v>
      </c>
      <c r="AN50" s="60"/>
      <c r="AO50" s="64"/>
      <c r="AP50" s="59">
        <v>7</v>
      </c>
      <c r="AQ50" s="60"/>
      <c r="AR50" s="64"/>
      <c r="AS50" s="59">
        <v>2</v>
      </c>
      <c r="AT50" s="60" t="s">
        <v>184</v>
      </c>
      <c r="AU50" s="64"/>
      <c r="AV50" s="59"/>
      <c r="AW50" s="60"/>
      <c r="AX50" s="64"/>
      <c r="AY50" s="59"/>
      <c r="AZ50" s="60"/>
      <c r="BA50" s="64"/>
      <c r="BB50" s="59">
        <v>57</v>
      </c>
      <c r="BC50" s="60"/>
      <c r="BD50" s="64"/>
      <c r="BE50" s="59">
        <v>1</v>
      </c>
      <c r="BF50" s="60"/>
      <c r="BG50" s="64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6"/>
      <c r="BX50" s="65"/>
      <c r="BY50" s="66"/>
      <c r="BZ50" s="67"/>
      <c r="CA50" s="65"/>
      <c r="CB50" s="65"/>
      <c r="CC50" s="67"/>
      <c r="CD50" s="65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69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</row>
    <row r="51" spans="1:153" s="27" customFormat="1" ht="13.5" customHeight="1">
      <c r="A51" s="24"/>
      <c r="B51" s="17" t="s">
        <v>164</v>
      </c>
      <c r="C51" s="131" t="s">
        <v>27</v>
      </c>
      <c r="D51" s="53">
        <f t="shared" si="0"/>
        <v>2</v>
      </c>
      <c r="E51" s="53">
        <f t="shared" si="1"/>
        <v>2</v>
      </c>
      <c r="F51" s="53">
        <f t="shared" si="2"/>
        <v>1</v>
      </c>
      <c r="G51" s="53">
        <f t="shared" si="3"/>
        <v>15</v>
      </c>
      <c r="H51" s="54">
        <f t="shared" si="4"/>
        <v>15</v>
      </c>
      <c r="I51" s="53"/>
      <c r="J51" s="55">
        <f t="shared" si="5"/>
        <v>15</v>
      </c>
      <c r="K51" s="53">
        <f t="shared" si="6"/>
      </c>
      <c r="L51" s="30"/>
      <c r="M51" s="56">
        <f t="shared" si="7"/>
        <v>5</v>
      </c>
      <c r="N51" s="70"/>
      <c r="O51" s="59"/>
      <c r="P51" s="60"/>
      <c r="Q51" s="243"/>
      <c r="R51" s="59"/>
      <c r="S51" s="60"/>
      <c r="T51" s="61"/>
      <c r="U51" s="59"/>
      <c r="V51" s="60"/>
      <c r="W51" s="62"/>
      <c r="X51" s="59"/>
      <c r="Y51" s="60"/>
      <c r="Z51" s="63"/>
      <c r="AA51" s="59"/>
      <c r="AB51" s="60"/>
      <c r="AC51" s="63"/>
      <c r="AD51" s="59">
        <v>0</v>
      </c>
      <c r="AE51" s="60" t="s">
        <v>184</v>
      </c>
      <c r="AF51" s="63"/>
      <c r="AG51" s="59"/>
      <c r="AH51" s="60"/>
      <c r="AI51" s="62"/>
      <c r="AJ51" s="59"/>
      <c r="AK51" s="60"/>
      <c r="AL51" s="64"/>
      <c r="AM51" s="59"/>
      <c r="AN51" s="60"/>
      <c r="AO51" s="64"/>
      <c r="AP51" s="59"/>
      <c r="AQ51" s="60"/>
      <c r="AR51" s="64"/>
      <c r="AS51" s="59"/>
      <c r="AT51" s="60"/>
      <c r="AU51" s="64"/>
      <c r="AV51" s="59">
        <v>15</v>
      </c>
      <c r="AW51" s="60"/>
      <c r="AX51" s="64"/>
      <c r="AY51" s="59"/>
      <c r="AZ51" s="60"/>
      <c r="BA51" s="64"/>
      <c r="BB51" s="59"/>
      <c r="BC51" s="60"/>
      <c r="BD51" s="64"/>
      <c r="BE51" s="59"/>
      <c r="BF51" s="60"/>
      <c r="BG51" s="64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6"/>
      <c r="BX51" s="65"/>
      <c r="BY51" s="66"/>
      <c r="BZ51" s="67"/>
      <c r="CA51" s="65"/>
      <c r="CB51" s="65"/>
      <c r="CC51" s="67"/>
      <c r="CD51" s="65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69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</row>
    <row r="52" spans="1:153" s="27" customFormat="1" ht="13.5" customHeight="1">
      <c r="A52" s="24"/>
      <c r="B52" s="17" t="s">
        <v>182</v>
      </c>
      <c r="C52" s="131"/>
      <c r="D52" s="53">
        <f t="shared" si="0"/>
        <v>1</v>
      </c>
      <c r="E52" s="53" t="str">
        <f t="shared" si="1"/>
        <v>-</v>
      </c>
      <c r="F52" s="53" t="str">
        <f t="shared" si="2"/>
        <v>-</v>
      </c>
      <c r="G52" s="53" t="str">
        <f t="shared" si="3"/>
        <v>-</v>
      </c>
      <c r="H52" s="54" t="str">
        <f t="shared" si="4"/>
        <v>-</v>
      </c>
      <c r="I52" s="53"/>
      <c r="J52" s="55" t="str">
        <f t="shared" si="5"/>
        <v>-</v>
      </c>
      <c r="K52" s="53" t="e">
        <f t="shared" si="6"/>
        <v>#VALUE!</v>
      </c>
      <c r="L52" s="30"/>
      <c r="M52" s="56" t="str">
        <f t="shared" si="7"/>
        <v>-</v>
      </c>
      <c r="N52" s="70"/>
      <c r="O52" s="59"/>
      <c r="P52" s="60"/>
      <c r="Q52" s="243"/>
      <c r="R52" s="59"/>
      <c r="S52" s="60"/>
      <c r="T52" s="61"/>
      <c r="U52" s="59"/>
      <c r="V52" s="60"/>
      <c r="W52" s="62"/>
      <c r="X52" s="59"/>
      <c r="Y52" s="60"/>
      <c r="Z52" s="63"/>
      <c r="AA52" s="59"/>
      <c r="AB52" s="60"/>
      <c r="AC52" s="63"/>
      <c r="AD52" s="59"/>
      <c r="AE52" s="60"/>
      <c r="AF52" s="63"/>
      <c r="AG52" s="59" t="s">
        <v>183</v>
      </c>
      <c r="AH52" s="60"/>
      <c r="AI52" s="62"/>
      <c r="AJ52" s="59"/>
      <c r="AK52" s="60"/>
      <c r="AL52" s="64"/>
      <c r="AM52" s="59"/>
      <c r="AN52" s="60"/>
      <c r="AO52" s="64"/>
      <c r="AP52" s="59"/>
      <c r="AQ52" s="60"/>
      <c r="AR52" s="64"/>
      <c r="AS52" s="59"/>
      <c r="AT52" s="60"/>
      <c r="AU52" s="64"/>
      <c r="AV52" s="59"/>
      <c r="AW52" s="60"/>
      <c r="AX52" s="64"/>
      <c r="AY52" s="59"/>
      <c r="AZ52" s="60"/>
      <c r="BA52" s="64"/>
      <c r="BB52" s="59"/>
      <c r="BC52" s="60"/>
      <c r="BD52" s="64"/>
      <c r="BE52" s="59"/>
      <c r="BF52" s="60"/>
      <c r="BG52" s="64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6"/>
      <c r="BX52" s="65"/>
      <c r="BY52" s="66"/>
      <c r="BZ52" s="67"/>
      <c r="CA52" s="65"/>
      <c r="CB52" s="65"/>
      <c r="CC52" s="67"/>
      <c r="CD52" s="65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69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</row>
    <row r="53" spans="1:153" s="27" customFormat="1" ht="13.5" customHeight="1">
      <c r="A53" s="24"/>
      <c r="B53" s="17" t="s">
        <v>154</v>
      </c>
      <c r="C53" s="131" t="s">
        <v>31</v>
      </c>
      <c r="D53" s="53">
        <f t="shared" si="0"/>
        <v>13</v>
      </c>
      <c r="E53" s="53">
        <f t="shared" si="1"/>
        <v>9</v>
      </c>
      <c r="F53" s="53">
        <f t="shared" si="2"/>
        <v>2</v>
      </c>
      <c r="G53" s="53">
        <f t="shared" si="3"/>
        <v>336</v>
      </c>
      <c r="H53" s="54">
        <f t="shared" si="4"/>
        <v>123</v>
      </c>
      <c r="I53" s="53"/>
      <c r="J53" s="55">
        <f t="shared" si="5"/>
        <v>48</v>
      </c>
      <c r="K53" s="53">
        <f t="shared" si="6"/>
      </c>
      <c r="L53" s="30"/>
      <c r="M53" s="56">
        <f t="shared" si="7"/>
        <v>266</v>
      </c>
      <c r="N53" s="70"/>
      <c r="O53" s="59">
        <v>0</v>
      </c>
      <c r="P53" s="60"/>
      <c r="Q53" s="243"/>
      <c r="R53" s="59" t="s">
        <v>183</v>
      </c>
      <c r="S53" s="60"/>
      <c r="T53" s="61"/>
      <c r="U53" s="59">
        <v>123</v>
      </c>
      <c r="V53" s="60"/>
      <c r="W53" s="62"/>
      <c r="X53" s="59">
        <v>58</v>
      </c>
      <c r="Y53" s="60" t="s">
        <v>184</v>
      </c>
      <c r="Z53" s="62"/>
      <c r="AA53" s="59">
        <v>50</v>
      </c>
      <c r="AB53" s="60" t="s">
        <v>184</v>
      </c>
      <c r="AC53" s="62"/>
      <c r="AD53" s="59">
        <v>15</v>
      </c>
      <c r="AE53" s="60"/>
      <c r="AF53" s="62"/>
      <c r="AG53" s="59" t="s">
        <v>183</v>
      </c>
      <c r="AH53" s="60"/>
      <c r="AI53" s="62"/>
      <c r="AJ53" s="59"/>
      <c r="AK53" s="60"/>
      <c r="AL53" s="64"/>
      <c r="AM53" s="59" t="s">
        <v>183</v>
      </c>
      <c r="AN53" s="60"/>
      <c r="AO53" s="64"/>
      <c r="AP53" s="59">
        <v>35</v>
      </c>
      <c r="AQ53" s="60"/>
      <c r="AR53" s="64"/>
      <c r="AS53" s="59">
        <v>19</v>
      </c>
      <c r="AT53" s="60"/>
      <c r="AU53" s="64"/>
      <c r="AV53" s="59">
        <v>24</v>
      </c>
      <c r="AW53" s="60"/>
      <c r="AX53" s="64"/>
      <c r="AY53" s="59">
        <v>12</v>
      </c>
      <c r="AZ53" s="60"/>
      <c r="BA53" s="64"/>
      <c r="BB53" s="59" t="s">
        <v>183</v>
      </c>
      <c r="BC53" s="60"/>
      <c r="BD53" s="64"/>
      <c r="BE53" s="59"/>
      <c r="BF53" s="60"/>
      <c r="BG53" s="64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6"/>
      <c r="BX53" s="65"/>
      <c r="BY53" s="66"/>
      <c r="BZ53" s="67"/>
      <c r="CA53" s="65"/>
      <c r="CB53" s="65"/>
      <c r="CC53" s="67"/>
      <c r="CD53" s="65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69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</row>
    <row r="54" spans="1:153" s="27" customFormat="1" ht="13.5" customHeight="1">
      <c r="A54" s="24"/>
      <c r="B54" s="17" t="s">
        <v>246</v>
      </c>
      <c r="C54" s="131" t="s">
        <v>31</v>
      </c>
      <c r="D54" s="53">
        <f>COUNTA(O54,R54,U54,X54,AA54,AD54,AG54,AJ54,AM54,AP54,AS54,AV54,AY54,BB54,BE54,BH54,BK54,BN54,BQ54,BT54,BW54,BZ54,CC54)</f>
        <v>6</v>
      </c>
      <c r="E54" s="53">
        <f>IF(COUNT(O54,R54,U54,X54,AA54,AD54,AG54,AJ54,AM54,AP54,AS54,AV54,AY54,BB54,BE54,BH54,BK54,BN54,BQ54,BT54,BW54,BZ54,CC54)=0,"-",COUNT(O54,R54,U54,X54,AA54,AD54,AG54,AJ54,AM54,AP54,AS54,AV54,AY54,BB54,BE54,BH54,BK54,BN54,BQ54,BT54,BW54,BZ54,CB))</f>
        <v>5</v>
      </c>
      <c r="F54" s="53">
        <f>IF(E54="-","-",COUNTA(P54,S54,V54,Y54,AB54,AE54,AH54,AK54,AN54,AQ54,AT54,AW54,AZ54,BC54,BF54,BI54,BL54,BO54,BR54,BU54,BX54,CA54,CD54))</f>
        <v>1</v>
      </c>
      <c r="G54" s="53">
        <f>IF(E54="-","-",SUM(O54:CD54))</f>
        <v>35</v>
      </c>
      <c r="H54" s="54">
        <f>IF(E54="-","-",MAX(O54:CE54))</f>
        <v>18</v>
      </c>
      <c r="I54" s="53"/>
      <c r="J54" s="55">
        <f>IF(E54="-","-",IF(E54-F54=0,G54,G54/(E54-F54)))</f>
        <v>8.75</v>
      </c>
      <c r="K54" s="53">
        <f>IF(E54=0,"",IF(E54-F54=0,"*",""))</f>
      </c>
      <c r="L54" s="30"/>
      <c r="M54" s="56">
        <f>IF(E54="-","-",G54-((E54-F54)*10))</f>
        <v>-5</v>
      </c>
      <c r="N54" s="70"/>
      <c r="O54" s="59"/>
      <c r="P54" s="60"/>
      <c r="Q54" s="243"/>
      <c r="R54" s="59"/>
      <c r="S54" s="60"/>
      <c r="T54" s="61"/>
      <c r="U54" s="59"/>
      <c r="V54" s="60"/>
      <c r="W54" s="62"/>
      <c r="X54" s="59"/>
      <c r="Y54" s="60"/>
      <c r="Z54" s="62"/>
      <c r="AA54" s="59"/>
      <c r="AB54" s="60"/>
      <c r="AC54" s="62"/>
      <c r="AD54" s="59"/>
      <c r="AE54" s="60"/>
      <c r="AF54" s="62"/>
      <c r="AG54" s="59"/>
      <c r="AH54" s="60"/>
      <c r="AI54" s="62"/>
      <c r="AJ54" s="59"/>
      <c r="AK54" s="60"/>
      <c r="AL54" s="64"/>
      <c r="AM54" s="59" t="s">
        <v>183</v>
      </c>
      <c r="AN54" s="60"/>
      <c r="AO54" s="64"/>
      <c r="AP54" s="59"/>
      <c r="AQ54" s="60"/>
      <c r="AR54" s="64"/>
      <c r="AS54" s="59">
        <v>18</v>
      </c>
      <c r="AT54" s="60"/>
      <c r="AU54" s="64"/>
      <c r="AV54" s="59">
        <v>5</v>
      </c>
      <c r="AW54" s="60"/>
      <c r="AX54" s="64"/>
      <c r="AY54" s="59">
        <v>7</v>
      </c>
      <c r="AZ54" s="60"/>
      <c r="BA54" s="64"/>
      <c r="BB54" s="59">
        <v>5</v>
      </c>
      <c r="BC54" s="60" t="s">
        <v>184</v>
      </c>
      <c r="BD54" s="64"/>
      <c r="BE54" s="59">
        <v>0</v>
      </c>
      <c r="BF54" s="60"/>
      <c r="BG54" s="64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6"/>
      <c r="BX54" s="65"/>
      <c r="BY54" s="66"/>
      <c r="BZ54" s="67"/>
      <c r="CA54" s="65"/>
      <c r="CB54" s="65"/>
      <c r="CC54" s="67"/>
      <c r="CD54" s="65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69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</row>
    <row r="55" spans="1:153" s="27" customFormat="1" ht="13.5" customHeight="1">
      <c r="A55" s="24"/>
      <c r="B55" s="17" t="s">
        <v>158</v>
      </c>
      <c r="C55" s="131" t="s">
        <v>31</v>
      </c>
      <c r="D55" s="53">
        <f t="shared" si="0"/>
        <v>12</v>
      </c>
      <c r="E55" s="53">
        <f t="shared" si="1"/>
        <v>10</v>
      </c>
      <c r="F55" s="53">
        <f t="shared" si="2"/>
        <v>2</v>
      </c>
      <c r="G55" s="53">
        <f t="shared" si="3"/>
        <v>144</v>
      </c>
      <c r="H55" s="54">
        <f t="shared" si="4"/>
        <v>39</v>
      </c>
      <c r="I55" s="53" t="s">
        <v>259</v>
      </c>
      <c r="J55" s="55">
        <f t="shared" si="5"/>
        <v>18</v>
      </c>
      <c r="K55" s="53">
        <f t="shared" si="6"/>
      </c>
      <c r="L55" s="30"/>
      <c r="M55" s="56">
        <f t="shared" si="7"/>
        <v>64</v>
      </c>
      <c r="N55" s="70"/>
      <c r="O55" s="59">
        <v>30</v>
      </c>
      <c r="P55" s="60"/>
      <c r="Q55" s="243"/>
      <c r="R55" s="59">
        <v>8</v>
      </c>
      <c r="S55" s="60"/>
      <c r="T55" s="61"/>
      <c r="U55" s="59">
        <v>35</v>
      </c>
      <c r="V55" s="60"/>
      <c r="W55" s="62"/>
      <c r="X55" s="59">
        <v>4</v>
      </c>
      <c r="Y55" s="60"/>
      <c r="Z55" s="63"/>
      <c r="AA55" s="59"/>
      <c r="AB55" s="60"/>
      <c r="AC55" s="63"/>
      <c r="AD55" s="59">
        <v>39</v>
      </c>
      <c r="AE55" s="60" t="s">
        <v>184</v>
      </c>
      <c r="AF55" s="63"/>
      <c r="AG55" s="59" t="s">
        <v>183</v>
      </c>
      <c r="AH55" s="60"/>
      <c r="AI55" s="62"/>
      <c r="AJ55" s="59">
        <v>4</v>
      </c>
      <c r="AK55" s="60"/>
      <c r="AL55" s="64"/>
      <c r="AM55" s="59" t="s">
        <v>183</v>
      </c>
      <c r="AN55" s="60"/>
      <c r="AO55" s="64"/>
      <c r="AP55" s="59">
        <v>5</v>
      </c>
      <c r="AQ55" s="60" t="s">
        <v>184</v>
      </c>
      <c r="AR55" s="64"/>
      <c r="AS55" s="59">
        <v>7</v>
      </c>
      <c r="AT55" s="60"/>
      <c r="AU55" s="64"/>
      <c r="AV55" s="59">
        <v>8</v>
      </c>
      <c r="AW55" s="60"/>
      <c r="AX55" s="64"/>
      <c r="AY55" s="59"/>
      <c r="AZ55" s="60"/>
      <c r="BA55" s="64"/>
      <c r="BB55" s="59">
        <v>4</v>
      </c>
      <c r="BC55" s="60"/>
      <c r="BD55" s="64"/>
      <c r="BE55" s="59"/>
      <c r="BF55" s="60"/>
      <c r="BG55" s="64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6"/>
      <c r="BX55" s="65"/>
      <c r="BY55" s="66"/>
      <c r="BZ55" s="67"/>
      <c r="CA55" s="65"/>
      <c r="CB55" s="65"/>
      <c r="CC55" s="67"/>
      <c r="CD55" s="65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69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</row>
    <row r="56" spans="1:153" s="27" customFormat="1" ht="13.5" customHeight="1">
      <c r="A56" s="24"/>
      <c r="B56" s="17" t="s">
        <v>241</v>
      </c>
      <c r="C56" s="131"/>
      <c r="D56" s="53">
        <f>COUNTA(O56,R56,U56,X56,AA56,AD56,AG56,AJ56,AM56,AP56,AS56,AV56,AY56,BB56,BE56,BH56,BK56,BN56,BQ56,BT56,BW56,BZ56,CC56)</f>
        <v>1</v>
      </c>
      <c r="E56" s="53">
        <f>IF(COUNT(O56,R56,U56,X56,AA56,AD56,AG56,AJ56,AM56,AP56,AS56,AV56,AY56,BB56,BE56,BH56,BK56,BN56,BQ56,BT56,BW56,BZ56,CC56)=0,"-",COUNT(O56,R56,U56,X56,AA56,AD56,AG56,AJ56,AM56,AP56,AS56,AV56,AY56,BB56,BE56,BH56,BK56,BN56,BQ56,BT56,BW56,BZ56,CB))</f>
        <v>1</v>
      </c>
      <c r="F56" s="53">
        <f>IF(E56="-","-",COUNTA(P56,S56,V56,Y56,AB56,AE56,AH56,AK56,AN56,AQ56,AT56,AW56,AZ56,BC56,BF56,BI56,BL56,BO56,BR56,BU56,BX56,CA56,CD56))</f>
        <v>0</v>
      </c>
      <c r="G56" s="53">
        <f>IF(E56="-","-",SUM(O56:CD56))</f>
        <v>0</v>
      </c>
      <c r="H56" s="54">
        <f>IF(E56="-","-",MAX(O56:CE56))</f>
        <v>0</v>
      </c>
      <c r="I56" s="53"/>
      <c r="J56" s="55">
        <f>IF(E56="-","-",IF(E56-F56=0,G56,G56/(E56-F56)))</f>
        <v>0</v>
      </c>
      <c r="K56" s="53">
        <f>IF(E56=0,"",IF(E56-F56=0,"*",""))</f>
      </c>
      <c r="L56" s="30"/>
      <c r="M56" s="56">
        <f>IF(E56="-","-",G56-((E56-F56)*10))</f>
        <v>-10</v>
      </c>
      <c r="N56" s="70"/>
      <c r="O56" s="59"/>
      <c r="P56" s="60"/>
      <c r="Q56" s="243"/>
      <c r="R56" s="59"/>
      <c r="S56" s="60"/>
      <c r="T56" s="61"/>
      <c r="U56" s="59"/>
      <c r="V56" s="60"/>
      <c r="W56" s="62"/>
      <c r="X56" s="59"/>
      <c r="Y56" s="60"/>
      <c r="Z56" s="63"/>
      <c r="AA56" s="59"/>
      <c r="AB56" s="60"/>
      <c r="AC56" s="63"/>
      <c r="AD56" s="59"/>
      <c r="AE56" s="60"/>
      <c r="AF56" s="63"/>
      <c r="AG56" s="59"/>
      <c r="AH56" s="60"/>
      <c r="AI56" s="62"/>
      <c r="AJ56" s="59">
        <v>0</v>
      </c>
      <c r="AK56" s="60"/>
      <c r="AL56" s="64"/>
      <c r="AM56" s="59"/>
      <c r="AN56" s="60"/>
      <c r="AO56" s="64"/>
      <c r="AP56" s="59"/>
      <c r="AQ56" s="60"/>
      <c r="AR56" s="64"/>
      <c r="AS56" s="59"/>
      <c r="AT56" s="60"/>
      <c r="AU56" s="64"/>
      <c r="AV56" s="59"/>
      <c r="AW56" s="60"/>
      <c r="AX56" s="64"/>
      <c r="AY56" s="59"/>
      <c r="AZ56" s="60"/>
      <c r="BA56" s="64"/>
      <c r="BB56" s="59"/>
      <c r="BC56" s="60"/>
      <c r="BD56" s="64"/>
      <c r="BE56" s="59"/>
      <c r="BF56" s="60"/>
      <c r="BG56" s="64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6"/>
      <c r="BX56" s="65"/>
      <c r="BY56" s="66"/>
      <c r="BZ56" s="67"/>
      <c r="CA56" s="65"/>
      <c r="CB56" s="65"/>
      <c r="CC56" s="67"/>
      <c r="CD56" s="65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69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</row>
    <row r="57" spans="1:150" s="27" customFormat="1" ht="13.5" customHeight="1">
      <c r="A57" s="24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88"/>
      <c r="M57" s="73"/>
      <c r="N57" s="88"/>
      <c r="O57" s="73"/>
      <c r="P57" s="73"/>
      <c r="Q57" s="75"/>
      <c r="R57" s="73"/>
      <c r="S57" s="73"/>
      <c r="T57" s="75"/>
      <c r="U57" s="73"/>
      <c r="V57" s="73"/>
      <c r="W57" s="75"/>
      <c r="X57" s="73"/>
      <c r="Y57" s="73"/>
      <c r="Z57" s="75"/>
      <c r="AA57" s="73"/>
      <c r="AB57" s="73"/>
      <c r="AC57" s="75"/>
      <c r="AD57" s="73"/>
      <c r="AE57" s="73"/>
      <c r="AF57" s="75"/>
      <c r="AG57" s="73"/>
      <c r="AH57" s="73"/>
      <c r="AI57" s="75"/>
      <c r="AJ57" s="73"/>
      <c r="AK57" s="73"/>
      <c r="AL57" s="86"/>
      <c r="AM57" s="73"/>
      <c r="AN57" s="73"/>
      <c r="AO57" s="86"/>
      <c r="AP57" s="73"/>
      <c r="AQ57" s="73"/>
      <c r="AR57" s="24"/>
      <c r="AS57" s="73"/>
      <c r="AT57" s="73"/>
      <c r="AU57" s="24"/>
      <c r="AV57" s="73"/>
      <c r="AW57" s="73"/>
      <c r="AX57" s="15"/>
      <c r="AY57" s="73"/>
      <c r="AZ57" s="73"/>
      <c r="BA57" s="24"/>
      <c r="BB57" s="73"/>
      <c r="BC57" s="73"/>
      <c r="BD57" s="24"/>
      <c r="BE57" s="73"/>
      <c r="BF57" s="73"/>
      <c r="BG57" s="24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</row>
    <row r="58" spans="1:149" s="27" customFormat="1" ht="13.5" customHeight="1">
      <c r="A58" s="24"/>
      <c r="B58" s="90"/>
      <c r="C58" s="90"/>
      <c r="D58" s="75"/>
      <c r="E58" s="75"/>
      <c r="F58" s="75"/>
      <c r="G58" s="75"/>
      <c r="H58" s="75"/>
      <c r="I58" s="75"/>
      <c r="J58" s="75"/>
      <c r="K58" s="75"/>
      <c r="L58" s="30"/>
      <c r="M58" s="38" t="s">
        <v>14</v>
      </c>
      <c r="N58" s="99"/>
      <c r="O58" s="15"/>
      <c r="P58" s="79"/>
      <c r="Q58" s="79"/>
      <c r="R58" s="15"/>
      <c r="S58" s="79"/>
      <c r="T58" s="79"/>
      <c r="U58" s="15"/>
      <c r="V58" s="79"/>
      <c r="W58" s="79"/>
      <c r="X58" s="15"/>
      <c r="Y58" s="79"/>
      <c r="Z58" s="79"/>
      <c r="AA58" s="15"/>
      <c r="AB58" s="79"/>
      <c r="AC58" s="79"/>
      <c r="AD58" s="15"/>
      <c r="AE58" s="79"/>
      <c r="AF58" s="79"/>
      <c r="AG58" s="15"/>
      <c r="AH58" s="79"/>
      <c r="AI58" s="79"/>
      <c r="AJ58" s="15"/>
      <c r="AK58" s="79"/>
      <c r="AL58" s="79"/>
      <c r="AM58" s="15"/>
      <c r="AN58" s="79"/>
      <c r="AO58" s="79"/>
      <c r="AP58" s="15"/>
      <c r="AQ58" s="79"/>
      <c r="AR58" s="79"/>
      <c r="AS58" s="15"/>
      <c r="AT58" s="79"/>
      <c r="AU58" s="79"/>
      <c r="AV58" s="15"/>
      <c r="AW58" s="79"/>
      <c r="AX58" s="79"/>
      <c r="AY58" s="15"/>
      <c r="AZ58" s="79"/>
      <c r="BA58" s="79"/>
      <c r="BB58" s="15"/>
      <c r="BC58" s="79"/>
      <c r="BD58" s="79"/>
      <c r="BE58" s="15"/>
      <c r="BF58" s="79"/>
      <c r="BG58" s="79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15"/>
      <c r="CG58" s="15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15"/>
      <c r="CS58" s="15"/>
      <c r="CT58" s="15"/>
      <c r="CU58" s="15"/>
      <c r="CV58" s="24"/>
      <c r="CW58" s="15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</row>
    <row r="59" spans="1:149" s="27" customFormat="1" ht="13.5" customHeight="1">
      <c r="A59" s="24"/>
      <c r="B59" s="41" t="s">
        <v>39</v>
      </c>
      <c r="C59" s="42"/>
      <c r="D59" s="42" t="s">
        <v>18</v>
      </c>
      <c r="E59" s="43" t="s">
        <v>19</v>
      </c>
      <c r="F59" s="43" t="s">
        <v>20</v>
      </c>
      <c r="G59" s="43" t="s">
        <v>21</v>
      </c>
      <c r="H59" s="44" t="s">
        <v>22</v>
      </c>
      <c r="I59" s="45"/>
      <c r="J59" s="44" t="s">
        <v>23</v>
      </c>
      <c r="K59" s="45"/>
      <c r="L59" s="30"/>
      <c r="M59" s="46" t="s">
        <v>24</v>
      </c>
      <c r="N59" s="99"/>
      <c r="O59" s="92"/>
      <c r="P59" s="93"/>
      <c r="Q59" s="15"/>
      <c r="R59" s="92"/>
      <c r="S59" s="93"/>
      <c r="T59" s="15"/>
      <c r="U59" s="92"/>
      <c r="V59" s="93"/>
      <c r="W59" s="15"/>
      <c r="X59" s="92"/>
      <c r="Y59" s="93"/>
      <c r="Z59" s="15"/>
      <c r="AA59" s="92"/>
      <c r="AB59" s="93"/>
      <c r="AC59" s="15"/>
      <c r="AD59" s="92"/>
      <c r="AE59" s="93"/>
      <c r="AF59" s="15"/>
      <c r="AG59" s="92"/>
      <c r="AH59" s="93"/>
      <c r="AI59" s="15"/>
      <c r="AJ59" s="92"/>
      <c r="AK59" s="93"/>
      <c r="AL59" s="15"/>
      <c r="AM59" s="92"/>
      <c r="AN59" s="93"/>
      <c r="AO59" s="15"/>
      <c r="AP59" s="92"/>
      <c r="AQ59" s="93"/>
      <c r="AR59" s="15"/>
      <c r="AS59" s="92"/>
      <c r="AT59" s="93"/>
      <c r="AU59" s="15"/>
      <c r="AV59" s="92"/>
      <c r="AW59" s="93"/>
      <c r="AX59" s="15"/>
      <c r="AY59" s="92"/>
      <c r="AZ59" s="93"/>
      <c r="BA59" s="15"/>
      <c r="BB59" s="92"/>
      <c r="BC59" s="93"/>
      <c r="BD59" s="15"/>
      <c r="BE59" s="92"/>
      <c r="BF59" s="93"/>
      <c r="BG59" s="1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 t="s">
        <v>15</v>
      </c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</row>
    <row r="60" spans="1:153" s="27" customFormat="1" ht="13.5" customHeight="1">
      <c r="A60" s="24"/>
      <c r="B60" s="17"/>
      <c r="C60" s="120"/>
      <c r="D60" s="53">
        <f aca="true" t="shared" si="8" ref="D60:D77">COUNTA(O60,R60,U60,X60,AA60,AD60,AG60,AJ60,AM60,AP60,AS60,AV60,AY60,BB60,BE60,BH60,BK60,BN60,BQ60,BT60,BW60,BZ60,CC60)</f>
        <v>0</v>
      </c>
      <c r="E60" s="53" t="str">
        <f aca="true" t="shared" si="9" ref="E60:E77">IF(COUNT(O60,R60,U60,X60,AA60,AD60,AG60,AJ60,AM60,AP60,AS60,AV60,AY60,BB60,BE60,BH60,BK60,BN60,BQ60,BT60,BW60,BZ60,CC60)=0,"-",COUNT(O60,R60,U60,X60,AA60,AD60,AG60,AJ60,AM60,AP60,AS60,AV60,AY60,BB60,BE60,BH60,BK60,BN60,BQ60,BT60,BW60,BZ60,CB))</f>
        <v>-</v>
      </c>
      <c r="F60" s="53" t="str">
        <f aca="true" t="shared" si="10" ref="F60:F77">IF(E60="-","-",COUNTA(P60,S60,V60,Y60,AB60,AE60,AH60,AK60,AN60,AQ60,AT60,AW60,AZ60,BC60,BF60,BI60,BL60,BO60,BR60,BU60,BX60,CA60,CD60))</f>
        <v>-</v>
      </c>
      <c r="G60" s="53" t="str">
        <f aca="true" t="shared" si="11" ref="G60:G77">IF(E60="-","-",SUM(O60:CD60))</f>
        <v>-</v>
      </c>
      <c r="H60" s="54" t="str">
        <f aca="true" t="shared" si="12" ref="H60:H77">IF(E60="-","-",MAX(O60:CE60))</f>
        <v>-</v>
      </c>
      <c r="I60" s="53"/>
      <c r="J60" s="55" t="str">
        <f aca="true" t="shared" si="13" ref="J60:J77">IF(E60="-","-",IF(E60-F60=0,G60,G60/(E60-F60)))</f>
        <v>-</v>
      </c>
      <c r="K60" s="53" t="e">
        <f aca="true" t="shared" si="14" ref="K60:K77">IF(E60=0,"",IF(E60-F60=0,"*",""))</f>
        <v>#VALUE!</v>
      </c>
      <c r="L60" s="30"/>
      <c r="M60" s="56" t="str">
        <f aca="true" t="shared" si="15" ref="M60:M77">IF(E60="-","-",G60-((E60-F60)*10))</f>
        <v>-</v>
      </c>
      <c r="N60" s="70"/>
      <c r="O60" s="59"/>
      <c r="P60" s="60"/>
      <c r="Q60" s="61"/>
      <c r="R60" s="59"/>
      <c r="S60" s="60"/>
      <c r="T60" s="62"/>
      <c r="U60" s="59"/>
      <c r="V60" s="60"/>
      <c r="W60" s="63"/>
      <c r="X60" s="59"/>
      <c r="Y60" s="60"/>
      <c r="Z60" s="63"/>
      <c r="AA60" s="59"/>
      <c r="AB60" s="60"/>
      <c r="AC60" s="63"/>
      <c r="AD60" s="59"/>
      <c r="AE60" s="60"/>
      <c r="AF60" s="64"/>
      <c r="AG60" s="59"/>
      <c r="AH60" s="60"/>
      <c r="AI60" s="62"/>
      <c r="AJ60" s="59"/>
      <c r="AK60" s="60"/>
      <c r="AL60" s="64"/>
      <c r="AM60" s="59"/>
      <c r="AN60" s="60"/>
      <c r="AO60" s="64"/>
      <c r="AP60" s="59"/>
      <c r="AQ60" s="60"/>
      <c r="AR60" s="64"/>
      <c r="AS60" s="59"/>
      <c r="AT60" s="60"/>
      <c r="AU60" s="64"/>
      <c r="AV60" s="59"/>
      <c r="AW60" s="60"/>
      <c r="AX60" s="64"/>
      <c r="AY60" s="59"/>
      <c r="AZ60" s="60"/>
      <c r="BA60" s="64"/>
      <c r="BB60" s="59"/>
      <c r="BC60" s="60"/>
      <c r="BD60" s="64"/>
      <c r="BE60" s="59"/>
      <c r="BF60" s="60"/>
      <c r="BG60" s="64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6"/>
      <c r="BX60" s="65"/>
      <c r="BY60" s="66"/>
      <c r="BZ60" s="67"/>
      <c r="CA60" s="65"/>
      <c r="CB60" s="65"/>
      <c r="CC60" s="67"/>
      <c r="CD60" s="65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69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</row>
    <row r="61" spans="1:153" s="27" customFormat="1" ht="13.5" customHeight="1">
      <c r="A61" s="24"/>
      <c r="B61" s="17"/>
      <c r="C61" s="120"/>
      <c r="D61" s="53">
        <f t="shared" si="8"/>
        <v>0</v>
      </c>
      <c r="E61" s="53" t="str">
        <f t="shared" si="9"/>
        <v>-</v>
      </c>
      <c r="F61" s="53" t="str">
        <f t="shared" si="10"/>
        <v>-</v>
      </c>
      <c r="G61" s="53" t="str">
        <f t="shared" si="11"/>
        <v>-</v>
      </c>
      <c r="H61" s="54" t="str">
        <f t="shared" si="12"/>
        <v>-</v>
      </c>
      <c r="I61" s="53"/>
      <c r="J61" s="55" t="str">
        <f t="shared" si="13"/>
        <v>-</v>
      </c>
      <c r="K61" s="53" t="e">
        <f t="shared" si="14"/>
        <v>#VALUE!</v>
      </c>
      <c r="L61" s="30"/>
      <c r="M61" s="56" t="str">
        <f t="shared" si="15"/>
        <v>-</v>
      </c>
      <c r="N61" s="24"/>
      <c r="O61" s="59"/>
      <c r="P61" s="60"/>
      <c r="Q61" s="65"/>
      <c r="R61" s="59"/>
      <c r="S61" s="60"/>
      <c r="T61" s="62"/>
      <c r="U61" s="59"/>
      <c r="V61" s="60"/>
      <c r="W61" s="63"/>
      <c r="X61" s="59"/>
      <c r="Y61" s="60"/>
      <c r="Z61" s="63"/>
      <c r="AA61" s="59"/>
      <c r="AB61" s="60"/>
      <c r="AC61" s="63"/>
      <c r="AD61" s="59"/>
      <c r="AE61" s="60"/>
      <c r="AF61" s="64"/>
      <c r="AG61" s="59"/>
      <c r="AH61" s="60"/>
      <c r="AI61" s="62"/>
      <c r="AJ61" s="59"/>
      <c r="AK61" s="60"/>
      <c r="AL61" s="64"/>
      <c r="AM61" s="59"/>
      <c r="AN61" s="60"/>
      <c r="AO61" s="64"/>
      <c r="AP61" s="59"/>
      <c r="AQ61" s="60"/>
      <c r="AR61" s="64"/>
      <c r="AS61" s="59"/>
      <c r="AT61" s="60"/>
      <c r="AU61" s="64"/>
      <c r="AV61" s="59"/>
      <c r="AW61" s="60"/>
      <c r="AX61" s="64"/>
      <c r="AY61" s="59"/>
      <c r="AZ61" s="60"/>
      <c r="BA61" s="64"/>
      <c r="BB61" s="59"/>
      <c r="BC61" s="60"/>
      <c r="BD61" s="64"/>
      <c r="BE61" s="59"/>
      <c r="BF61" s="60"/>
      <c r="BG61" s="64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6"/>
      <c r="BX61" s="65"/>
      <c r="BY61" s="66"/>
      <c r="BZ61" s="67"/>
      <c r="CA61" s="65"/>
      <c r="CB61" s="65"/>
      <c r="CC61" s="67"/>
      <c r="CD61" s="65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69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</row>
    <row r="62" spans="1:153" s="27" customFormat="1" ht="13.5" customHeight="1">
      <c r="A62" s="24"/>
      <c r="B62" s="17"/>
      <c r="C62" s="120"/>
      <c r="D62" s="53">
        <f t="shared" si="8"/>
        <v>0</v>
      </c>
      <c r="E62" s="53" t="str">
        <f t="shared" si="9"/>
        <v>-</v>
      </c>
      <c r="F62" s="53" t="str">
        <f t="shared" si="10"/>
        <v>-</v>
      </c>
      <c r="G62" s="53" t="str">
        <f t="shared" si="11"/>
        <v>-</v>
      </c>
      <c r="H62" s="54" t="str">
        <f t="shared" si="12"/>
        <v>-</v>
      </c>
      <c r="I62" s="53"/>
      <c r="J62" s="55" t="str">
        <f t="shared" si="13"/>
        <v>-</v>
      </c>
      <c r="K62" s="53" t="e">
        <f t="shared" si="14"/>
        <v>#VALUE!</v>
      </c>
      <c r="L62" s="30"/>
      <c r="M62" s="56" t="str">
        <f t="shared" si="15"/>
        <v>-</v>
      </c>
      <c r="N62" s="70"/>
      <c r="O62" s="59"/>
      <c r="P62" s="60"/>
      <c r="Q62" s="64"/>
      <c r="R62" s="59"/>
      <c r="S62" s="60"/>
      <c r="T62" s="64"/>
      <c r="U62" s="59"/>
      <c r="V62" s="60"/>
      <c r="W62" s="64"/>
      <c r="X62" s="59"/>
      <c r="Y62" s="60"/>
      <c r="Z62" s="64"/>
      <c r="AA62" s="59"/>
      <c r="AB62" s="60"/>
      <c r="AC62" s="64"/>
      <c r="AD62" s="59"/>
      <c r="AE62" s="60"/>
      <c r="AF62" s="64"/>
      <c r="AG62" s="59"/>
      <c r="AH62" s="60"/>
      <c r="AI62" s="64"/>
      <c r="AJ62" s="59"/>
      <c r="AK62" s="60"/>
      <c r="AL62" s="64"/>
      <c r="AM62" s="59"/>
      <c r="AN62" s="60"/>
      <c r="AO62" s="64"/>
      <c r="AP62" s="59"/>
      <c r="AQ62" s="60"/>
      <c r="AR62" s="64"/>
      <c r="AS62" s="59"/>
      <c r="AT62" s="60"/>
      <c r="AU62" s="64"/>
      <c r="AV62" s="59"/>
      <c r="AW62" s="60"/>
      <c r="AX62" s="64"/>
      <c r="AY62" s="59"/>
      <c r="AZ62" s="60"/>
      <c r="BA62" s="64"/>
      <c r="BB62" s="59"/>
      <c r="BC62" s="60"/>
      <c r="BD62" s="64"/>
      <c r="BE62" s="59"/>
      <c r="BF62" s="60"/>
      <c r="BG62" s="64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6"/>
      <c r="BX62" s="65"/>
      <c r="BY62" s="66"/>
      <c r="BZ62" s="67"/>
      <c r="CA62" s="65"/>
      <c r="CB62" s="65"/>
      <c r="CC62" s="67"/>
      <c r="CD62" s="65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</row>
    <row r="63" spans="1:153" s="27" customFormat="1" ht="13.5" customHeight="1">
      <c r="A63" s="24"/>
      <c r="B63" s="17"/>
      <c r="C63" s="120"/>
      <c r="D63" s="53">
        <f t="shared" si="8"/>
        <v>0</v>
      </c>
      <c r="E63" s="53" t="str">
        <f t="shared" si="9"/>
        <v>-</v>
      </c>
      <c r="F63" s="53" t="str">
        <f t="shared" si="10"/>
        <v>-</v>
      </c>
      <c r="G63" s="53" t="str">
        <f t="shared" si="11"/>
        <v>-</v>
      </c>
      <c r="H63" s="54" t="str">
        <f t="shared" si="12"/>
        <v>-</v>
      </c>
      <c r="I63" s="53"/>
      <c r="J63" s="55" t="str">
        <f t="shared" si="13"/>
        <v>-</v>
      </c>
      <c r="K63" s="53" t="e">
        <f t="shared" si="14"/>
        <v>#VALUE!</v>
      </c>
      <c r="L63" s="30"/>
      <c r="M63" s="56" t="str">
        <f t="shared" si="15"/>
        <v>-</v>
      </c>
      <c r="N63" s="70"/>
      <c r="O63" s="59"/>
      <c r="P63" s="60"/>
      <c r="Q63" s="61"/>
      <c r="R63" s="59"/>
      <c r="S63" s="60"/>
      <c r="T63" s="62"/>
      <c r="U63" s="59"/>
      <c r="V63" s="60"/>
      <c r="W63" s="63"/>
      <c r="X63" s="59"/>
      <c r="Y63" s="60"/>
      <c r="Z63" s="63"/>
      <c r="AA63" s="59"/>
      <c r="AB63" s="60"/>
      <c r="AC63" s="63"/>
      <c r="AD63" s="59"/>
      <c r="AE63" s="60"/>
      <c r="AF63" s="64"/>
      <c r="AG63" s="59"/>
      <c r="AH63" s="60"/>
      <c r="AI63" s="62"/>
      <c r="AJ63" s="59"/>
      <c r="AK63" s="60"/>
      <c r="AL63" s="64"/>
      <c r="AM63" s="59"/>
      <c r="AN63" s="60"/>
      <c r="AO63" s="64"/>
      <c r="AP63" s="59"/>
      <c r="AQ63" s="60"/>
      <c r="AR63" s="64"/>
      <c r="AS63" s="59"/>
      <c r="AT63" s="60"/>
      <c r="AU63" s="64"/>
      <c r="AV63" s="59"/>
      <c r="AW63" s="60"/>
      <c r="AX63" s="64"/>
      <c r="AY63" s="59"/>
      <c r="AZ63" s="60"/>
      <c r="BA63" s="64"/>
      <c r="BB63" s="59"/>
      <c r="BC63" s="60"/>
      <c r="BD63" s="64"/>
      <c r="BE63" s="59"/>
      <c r="BF63" s="60"/>
      <c r="BG63" s="64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6"/>
      <c r="BX63" s="65"/>
      <c r="BY63" s="66"/>
      <c r="BZ63" s="67"/>
      <c r="CA63" s="65"/>
      <c r="CB63" s="65"/>
      <c r="CC63" s="67"/>
      <c r="CD63" s="65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69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</row>
    <row r="64" spans="1:153" s="27" customFormat="1" ht="13.5" customHeight="1">
      <c r="A64" s="24"/>
      <c r="B64" s="17"/>
      <c r="C64" s="120"/>
      <c r="D64" s="53">
        <f t="shared" si="8"/>
        <v>0</v>
      </c>
      <c r="E64" s="53" t="str">
        <f t="shared" si="9"/>
        <v>-</v>
      </c>
      <c r="F64" s="53" t="str">
        <f t="shared" si="10"/>
        <v>-</v>
      </c>
      <c r="G64" s="53" t="str">
        <f t="shared" si="11"/>
        <v>-</v>
      </c>
      <c r="H64" s="54" t="str">
        <f t="shared" si="12"/>
        <v>-</v>
      </c>
      <c r="I64" s="53"/>
      <c r="J64" s="55" t="str">
        <f t="shared" si="13"/>
        <v>-</v>
      </c>
      <c r="K64" s="53" t="e">
        <f t="shared" si="14"/>
        <v>#VALUE!</v>
      </c>
      <c r="L64" s="30"/>
      <c r="M64" s="56" t="str">
        <f t="shared" si="15"/>
        <v>-</v>
      </c>
      <c r="N64" s="70"/>
      <c r="O64" s="59"/>
      <c r="P64" s="60"/>
      <c r="Q64" s="64"/>
      <c r="R64" s="59"/>
      <c r="S64" s="60"/>
      <c r="T64" s="64"/>
      <c r="U64" s="59"/>
      <c r="V64" s="60"/>
      <c r="W64" s="64"/>
      <c r="X64" s="59"/>
      <c r="Y64" s="60"/>
      <c r="Z64" s="64"/>
      <c r="AA64" s="59"/>
      <c r="AB64" s="60"/>
      <c r="AC64" s="64"/>
      <c r="AD64" s="59"/>
      <c r="AE64" s="60"/>
      <c r="AF64" s="64"/>
      <c r="AG64" s="59"/>
      <c r="AH64" s="60"/>
      <c r="AI64" s="64"/>
      <c r="AJ64" s="59"/>
      <c r="AK64" s="60"/>
      <c r="AL64" s="64"/>
      <c r="AM64" s="59"/>
      <c r="AN64" s="60"/>
      <c r="AO64" s="64"/>
      <c r="AP64" s="59"/>
      <c r="AQ64" s="60"/>
      <c r="AR64" s="64"/>
      <c r="AS64" s="59"/>
      <c r="AT64" s="60"/>
      <c r="AU64" s="64"/>
      <c r="AV64" s="59"/>
      <c r="AW64" s="60"/>
      <c r="AX64" s="64"/>
      <c r="AY64" s="59"/>
      <c r="AZ64" s="60"/>
      <c r="BA64" s="64"/>
      <c r="BB64" s="59"/>
      <c r="BC64" s="60"/>
      <c r="BD64" s="64"/>
      <c r="BE64" s="59"/>
      <c r="BF64" s="60"/>
      <c r="BG64" s="64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6"/>
      <c r="BX64" s="65"/>
      <c r="BY64" s="66"/>
      <c r="BZ64" s="67"/>
      <c r="CA64" s="65"/>
      <c r="CB64" s="65"/>
      <c r="CC64" s="67"/>
      <c r="CD64" s="65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</row>
    <row r="65" spans="1:153" s="27" customFormat="1" ht="13.5" customHeight="1">
      <c r="A65" s="24"/>
      <c r="B65" s="17"/>
      <c r="C65" s="120"/>
      <c r="D65" s="53">
        <f t="shared" si="8"/>
        <v>0</v>
      </c>
      <c r="E65" s="53" t="str">
        <f t="shared" si="9"/>
        <v>-</v>
      </c>
      <c r="F65" s="53" t="str">
        <f t="shared" si="10"/>
        <v>-</v>
      </c>
      <c r="G65" s="53" t="str">
        <f t="shared" si="11"/>
        <v>-</v>
      </c>
      <c r="H65" s="54" t="str">
        <f t="shared" si="12"/>
        <v>-</v>
      </c>
      <c r="I65" s="53"/>
      <c r="J65" s="55" t="str">
        <f t="shared" si="13"/>
        <v>-</v>
      </c>
      <c r="K65" s="53" t="e">
        <f t="shared" si="14"/>
        <v>#VALUE!</v>
      </c>
      <c r="L65" s="30"/>
      <c r="M65" s="56" t="str">
        <f t="shared" si="15"/>
        <v>-</v>
      </c>
      <c r="N65" s="70"/>
      <c r="O65" s="59"/>
      <c r="P65" s="60"/>
      <c r="Q65" s="64"/>
      <c r="R65" s="59"/>
      <c r="S65" s="60"/>
      <c r="T65" s="64"/>
      <c r="U65" s="59"/>
      <c r="V65" s="60"/>
      <c r="W65" s="64"/>
      <c r="X65" s="59"/>
      <c r="Y65" s="60"/>
      <c r="Z65" s="64"/>
      <c r="AA65" s="59"/>
      <c r="AB65" s="60"/>
      <c r="AC65" s="64"/>
      <c r="AD65" s="59"/>
      <c r="AE65" s="60"/>
      <c r="AF65" s="64"/>
      <c r="AG65" s="59"/>
      <c r="AH65" s="60"/>
      <c r="AI65" s="64"/>
      <c r="AJ65" s="59"/>
      <c r="AK65" s="60"/>
      <c r="AL65" s="64"/>
      <c r="AM65" s="59"/>
      <c r="AN65" s="60"/>
      <c r="AO65" s="64"/>
      <c r="AP65" s="59"/>
      <c r="AQ65" s="60"/>
      <c r="AR65" s="64"/>
      <c r="AS65" s="59"/>
      <c r="AT65" s="60"/>
      <c r="AU65" s="64"/>
      <c r="AV65" s="59"/>
      <c r="AW65" s="60"/>
      <c r="AX65" s="64"/>
      <c r="AY65" s="59"/>
      <c r="AZ65" s="60"/>
      <c r="BA65" s="64"/>
      <c r="BB65" s="59"/>
      <c r="BC65" s="60"/>
      <c r="BD65" s="64"/>
      <c r="BE65" s="59"/>
      <c r="BF65" s="60"/>
      <c r="BG65" s="64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6"/>
      <c r="BX65" s="65"/>
      <c r="BY65" s="66"/>
      <c r="BZ65" s="67"/>
      <c r="CA65" s="65"/>
      <c r="CB65" s="65"/>
      <c r="CC65" s="67"/>
      <c r="CD65" s="65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</row>
    <row r="66" spans="1:153" s="27" customFormat="1" ht="13.5" customHeight="1">
      <c r="A66" s="24"/>
      <c r="B66" s="17"/>
      <c r="C66" s="120"/>
      <c r="D66" s="53">
        <f t="shared" si="8"/>
        <v>0</v>
      </c>
      <c r="E66" s="53" t="str">
        <f t="shared" si="9"/>
        <v>-</v>
      </c>
      <c r="F66" s="53" t="str">
        <f t="shared" si="10"/>
        <v>-</v>
      </c>
      <c r="G66" s="53" t="str">
        <f t="shared" si="11"/>
        <v>-</v>
      </c>
      <c r="H66" s="54" t="str">
        <f t="shared" si="12"/>
        <v>-</v>
      </c>
      <c r="I66" s="53"/>
      <c r="J66" s="55" t="str">
        <f t="shared" si="13"/>
        <v>-</v>
      </c>
      <c r="K66" s="53" t="e">
        <f t="shared" si="14"/>
        <v>#VALUE!</v>
      </c>
      <c r="L66" s="30"/>
      <c r="M66" s="56" t="str">
        <f t="shared" si="15"/>
        <v>-</v>
      </c>
      <c r="N66" s="24"/>
      <c r="O66" s="59"/>
      <c r="P66" s="60"/>
      <c r="Q66" s="65"/>
      <c r="R66" s="59"/>
      <c r="S66" s="60"/>
      <c r="T66" s="62"/>
      <c r="U66" s="59"/>
      <c r="V66" s="60"/>
      <c r="W66" s="63"/>
      <c r="X66" s="59"/>
      <c r="Y66" s="60"/>
      <c r="Z66" s="63"/>
      <c r="AA66" s="59"/>
      <c r="AB66" s="60"/>
      <c r="AC66" s="63"/>
      <c r="AD66" s="59"/>
      <c r="AE66" s="60"/>
      <c r="AF66" s="64"/>
      <c r="AG66" s="59"/>
      <c r="AH66" s="60"/>
      <c r="AI66" s="62"/>
      <c r="AJ66" s="59"/>
      <c r="AK66" s="60"/>
      <c r="AL66" s="64"/>
      <c r="AM66" s="59"/>
      <c r="AN66" s="60"/>
      <c r="AO66" s="64"/>
      <c r="AP66" s="59"/>
      <c r="AQ66" s="60"/>
      <c r="AR66" s="64"/>
      <c r="AS66" s="59"/>
      <c r="AT66" s="60"/>
      <c r="AU66" s="64"/>
      <c r="AV66" s="59"/>
      <c r="AW66" s="60"/>
      <c r="AX66" s="64"/>
      <c r="AY66" s="59"/>
      <c r="AZ66" s="60"/>
      <c r="BA66" s="64"/>
      <c r="BB66" s="59"/>
      <c r="BC66" s="60"/>
      <c r="BD66" s="64"/>
      <c r="BE66" s="59"/>
      <c r="BF66" s="60"/>
      <c r="BG66" s="64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6"/>
      <c r="BX66" s="65"/>
      <c r="BY66" s="66"/>
      <c r="BZ66" s="67"/>
      <c r="CA66" s="65"/>
      <c r="CB66" s="65"/>
      <c r="CC66" s="67"/>
      <c r="CD66" s="65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69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</row>
    <row r="67" spans="1:153" s="27" customFormat="1" ht="13.5" customHeight="1">
      <c r="A67" s="24"/>
      <c r="B67" s="17"/>
      <c r="C67" s="120"/>
      <c r="D67" s="53">
        <f t="shared" si="8"/>
        <v>0</v>
      </c>
      <c r="E67" s="53" t="str">
        <f t="shared" si="9"/>
        <v>-</v>
      </c>
      <c r="F67" s="53" t="str">
        <f t="shared" si="10"/>
        <v>-</v>
      </c>
      <c r="G67" s="53" t="str">
        <f t="shared" si="11"/>
        <v>-</v>
      </c>
      <c r="H67" s="54" t="str">
        <f t="shared" si="12"/>
        <v>-</v>
      </c>
      <c r="I67" s="53"/>
      <c r="J67" s="55" t="str">
        <f t="shared" si="13"/>
        <v>-</v>
      </c>
      <c r="K67" s="53" t="e">
        <f t="shared" si="14"/>
        <v>#VALUE!</v>
      </c>
      <c r="L67" s="30"/>
      <c r="M67" s="56" t="str">
        <f t="shared" si="15"/>
        <v>-</v>
      </c>
      <c r="N67" s="24"/>
      <c r="O67" s="59"/>
      <c r="P67" s="60"/>
      <c r="Q67" s="65"/>
      <c r="R67" s="59"/>
      <c r="S67" s="60"/>
      <c r="T67" s="62"/>
      <c r="U67" s="59"/>
      <c r="V67" s="60"/>
      <c r="W67" s="63"/>
      <c r="X67" s="59"/>
      <c r="Y67" s="60"/>
      <c r="Z67" s="63"/>
      <c r="AA67" s="59"/>
      <c r="AB67" s="60"/>
      <c r="AC67" s="63"/>
      <c r="AD67" s="59"/>
      <c r="AE67" s="60"/>
      <c r="AF67" s="64"/>
      <c r="AG67" s="59"/>
      <c r="AH67" s="60"/>
      <c r="AI67" s="62"/>
      <c r="AJ67" s="59"/>
      <c r="AK67" s="60"/>
      <c r="AL67" s="64"/>
      <c r="AM67" s="59"/>
      <c r="AN67" s="60"/>
      <c r="AO67" s="64"/>
      <c r="AP67" s="59"/>
      <c r="AQ67" s="60"/>
      <c r="AR67" s="64"/>
      <c r="AS67" s="59"/>
      <c r="AT67" s="60"/>
      <c r="AU67" s="64"/>
      <c r="AV67" s="59"/>
      <c r="AW67" s="60"/>
      <c r="AX67" s="64"/>
      <c r="AY67" s="59"/>
      <c r="AZ67" s="60"/>
      <c r="BA67" s="64"/>
      <c r="BB67" s="59"/>
      <c r="BC67" s="60"/>
      <c r="BD67" s="64"/>
      <c r="BE67" s="59"/>
      <c r="BF67" s="60"/>
      <c r="BG67" s="64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6"/>
      <c r="BX67" s="65"/>
      <c r="BY67" s="66"/>
      <c r="BZ67" s="67"/>
      <c r="CA67" s="65"/>
      <c r="CB67" s="65"/>
      <c r="CC67" s="67"/>
      <c r="CD67" s="65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69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</row>
    <row r="68" spans="1:153" s="27" customFormat="1" ht="13.5" customHeight="1">
      <c r="A68" s="24"/>
      <c r="B68" s="17"/>
      <c r="C68" s="120"/>
      <c r="D68" s="53">
        <f t="shared" si="8"/>
        <v>0</v>
      </c>
      <c r="E68" s="53" t="str">
        <f t="shared" si="9"/>
        <v>-</v>
      </c>
      <c r="F68" s="53" t="str">
        <f t="shared" si="10"/>
        <v>-</v>
      </c>
      <c r="G68" s="53" t="str">
        <f t="shared" si="11"/>
        <v>-</v>
      </c>
      <c r="H68" s="54" t="str">
        <f t="shared" si="12"/>
        <v>-</v>
      </c>
      <c r="I68" s="53"/>
      <c r="J68" s="55" t="str">
        <f t="shared" si="13"/>
        <v>-</v>
      </c>
      <c r="K68" s="53" t="e">
        <f t="shared" si="14"/>
        <v>#VALUE!</v>
      </c>
      <c r="L68" s="30"/>
      <c r="M68" s="56" t="str">
        <f t="shared" si="15"/>
        <v>-</v>
      </c>
      <c r="N68" s="70"/>
      <c r="O68" s="59"/>
      <c r="P68" s="60"/>
      <c r="Q68" s="65"/>
      <c r="R68" s="59"/>
      <c r="S68" s="60"/>
      <c r="T68" s="62"/>
      <c r="U68" s="59"/>
      <c r="V68" s="60"/>
      <c r="W68" s="63"/>
      <c r="X68" s="59"/>
      <c r="Y68" s="60"/>
      <c r="Z68" s="63"/>
      <c r="AA68" s="59"/>
      <c r="AB68" s="60"/>
      <c r="AC68" s="63"/>
      <c r="AD68" s="59"/>
      <c r="AE68" s="60"/>
      <c r="AF68" s="64"/>
      <c r="AG68" s="59"/>
      <c r="AH68" s="60"/>
      <c r="AI68" s="62"/>
      <c r="AJ68" s="59"/>
      <c r="AK68" s="60"/>
      <c r="AL68" s="64"/>
      <c r="AM68" s="59"/>
      <c r="AN68" s="60"/>
      <c r="AO68" s="64"/>
      <c r="AP68" s="59"/>
      <c r="AQ68" s="60"/>
      <c r="AR68" s="64"/>
      <c r="AS68" s="59"/>
      <c r="AT68" s="60"/>
      <c r="AU68" s="64"/>
      <c r="AV68" s="59"/>
      <c r="AW68" s="60"/>
      <c r="AX68" s="64"/>
      <c r="AY68" s="59"/>
      <c r="AZ68" s="60"/>
      <c r="BA68" s="64"/>
      <c r="BB68" s="59"/>
      <c r="BC68" s="60"/>
      <c r="BD68" s="64"/>
      <c r="BE68" s="59"/>
      <c r="BF68" s="60"/>
      <c r="BG68" s="64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6"/>
      <c r="BX68" s="65"/>
      <c r="BY68" s="66"/>
      <c r="BZ68" s="67"/>
      <c r="CA68" s="65"/>
      <c r="CB68" s="65"/>
      <c r="CC68" s="67"/>
      <c r="CD68" s="65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69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</row>
    <row r="69" spans="1:153" s="27" customFormat="1" ht="13.5" customHeight="1">
      <c r="A69" s="24"/>
      <c r="B69" s="17"/>
      <c r="C69" s="120"/>
      <c r="D69" s="53">
        <f t="shared" si="8"/>
        <v>0</v>
      </c>
      <c r="E69" s="53" t="str">
        <f t="shared" si="9"/>
        <v>-</v>
      </c>
      <c r="F69" s="53" t="str">
        <f t="shared" si="10"/>
        <v>-</v>
      </c>
      <c r="G69" s="53" t="str">
        <f t="shared" si="11"/>
        <v>-</v>
      </c>
      <c r="H69" s="54" t="str">
        <f t="shared" si="12"/>
        <v>-</v>
      </c>
      <c r="I69" s="53"/>
      <c r="J69" s="55" t="str">
        <f t="shared" si="13"/>
        <v>-</v>
      </c>
      <c r="K69" s="53" t="e">
        <f t="shared" si="14"/>
        <v>#VALUE!</v>
      </c>
      <c r="L69" s="30"/>
      <c r="M69" s="56" t="str">
        <f t="shared" si="15"/>
        <v>-</v>
      </c>
      <c r="N69" s="70"/>
      <c r="O69" s="59"/>
      <c r="P69" s="60"/>
      <c r="Q69" s="234"/>
      <c r="R69" s="59"/>
      <c r="S69" s="60"/>
      <c r="T69" s="64"/>
      <c r="U69" s="59"/>
      <c r="V69" s="60"/>
      <c r="W69" s="64"/>
      <c r="X69" s="59"/>
      <c r="Y69" s="60"/>
      <c r="Z69" s="64"/>
      <c r="AA69" s="59"/>
      <c r="AB69" s="60"/>
      <c r="AC69" s="64"/>
      <c r="AD69" s="59"/>
      <c r="AE69" s="60"/>
      <c r="AF69" s="64"/>
      <c r="AG69" s="59"/>
      <c r="AH69" s="60"/>
      <c r="AI69" s="64"/>
      <c r="AJ69" s="59"/>
      <c r="AK69" s="60"/>
      <c r="AL69" s="64"/>
      <c r="AM69" s="59"/>
      <c r="AN69" s="60"/>
      <c r="AO69" s="64"/>
      <c r="AP69" s="59"/>
      <c r="AQ69" s="60"/>
      <c r="AR69" s="64"/>
      <c r="AS69" s="59"/>
      <c r="AT69" s="60"/>
      <c r="AU69" s="64"/>
      <c r="AV69" s="59"/>
      <c r="AW69" s="60"/>
      <c r="AX69" s="64"/>
      <c r="AY69" s="59"/>
      <c r="AZ69" s="60"/>
      <c r="BA69" s="64"/>
      <c r="BB69" s="59"/>
      <c r="BC69" s="60"/>
      <c r="BD69" s="64"/>
      <c r="BE69" s="59"/>
      <c r="BF69" s="60"/>
      <c r="BG69" s="64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6"/>
      <c r="BX69" s="65"/>
      <c r="BY69" s="66"/>
      <c r="BZ69" s="67"/>
      <c r="CA69" s="65"/>
      <c r="CB69" s="65"/>
      <c r="CC69" s="67"/>
      <c r="CD69" s="65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</row>
    <row r="70" spans="1:153" s="27" customFormat="1" ht="13.5" customHeight="1">
      <c r="A70" s="24"/>
      <c r="B70" s="17"/>
      <c r="C70" s="120"/>
      <c r="D70" s="53">
        <f t="shared" si="8"/>
        <v>0</v>
      </c>
      <c r="E70" s="53" t="str">
        <f t="shared" si="9"/>
        <v>-</v>
      </c>
      <c r="F70" s="53" t="str">
        <f t="shared" si="10"/>
        <v>-</v>
      </c>
      <c r="G70" s="53" t="str">
        <f t="shared" si="11"/>
        <v>-</v>
      </c>
      <c r="H70" s="54" t="str">
        <f t="shared" si="12"/>
        <v>-</v>
      </c>
      <c r="I70" s="53"/>
      <c r="J70" s="55" t="str">
        <f t="shared" si="13"/>
        <v>-</v>
      </c>
      <c r="K70" s="53" t="e">
        <f t="shared" si="14"/>
        <v>#VALUE!</v>
      </c>
      <c r="L70" s="30"/>
      <c r="M70" s="56" t="str">
        <f t="shared" si="15"/>
        <v>-</v>
      </c>
      <c r="N70" s="24"/>
      <c r="O70" s="59"/>
      <c r="P70" s="60"/>
      <c r="Q70" s="61"/>
      <c r="R70" s="59"/>
      <c r="S70" s="60"/>
      <c r="T70" s="62"/>
      <c r="U70" s="59"/>
      <c r="V70" s="60"/>
      <c r="W70" s="63"/>
      <c r="X70" s="59"/>
      <c r="Y70" s="60"/>
      <c r="Z70" s="63"/>
      <c r="AA70" s="59"/>
      <c r="AB70" s="60"/>
      <c r="AC70" s="63"/>
      <c r="AD70" s="59"/>
      <c r="AE70" s="60"/>
      <c r="AF70" s="64"/>
      <c r="AG70" s="59"/>
      <c r="AH70" s="60"/>
      <c r="AI70" s="62"/>
      <c r="AJ70" s="59"/>
      <c r="AK70" s="60"/>
      <c r="AL70" s="64"/>
      <c r="AM70" s="59"/>
      <c r="AN70" s="60"/>
      <c r="AO70" s="64"/>
      <c r="AP70" s="59"/>
      <c r="AQ70" s="60"/>
      <c r="AR70" s="64"/>
      <c r="AS70" s="59"/>
      <c r="AT70" s="60"/>
      <c r="AU70" s="64"/>
      <c r="AV70" s="59"/>
      <c r="AW70" s="60"/>
      <c r="AX70" s="64"/>
      <c r="AY70" s="59"/>
      <c r="AZ70" s="60"/>
      <c r="BA70" s="64"/>
      <c r="BB70" s="59"/>
      <c r="BC70" s="60"/>
      <c r="BD70" s="64"/>
      <c r="BE70" s="59"/>
      <c r="BF70" s="60"/>
      <c r="BG70" s="64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6"/>
      <c r="BX70" s="65"/>
      <c r="BY70" s="66"/>
      <c r="BZ70" s="67"/>
      <c r="CA70" s="65"/>
      <c r="CB70" s="65"/>
      <c r="CC70" s="67"/>
      <c r="CD70" s="65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69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</row>
    <row r="71" spans="1:153" s="27" customFormat="1" ht="13.5" customHeight="1">
      <c r="A71" s="24"/>
      <c r="B71" s="17"/>
      <c r="C71" s="120"/>
      <c r="D71" s="53">
        <f t="shared" si="8"/>
        <v>0</v>
      </c>
      <c r="E71" s="53" t="str">
        <f t="shared" si="9"/>
        <v>-</v>
      </c>
      <c r="F71" s="53" t="str">
        <f t="shared" si="10"/>
        <v>-</v>
      </c>
      <c r="G71" s="53" t="str">
        <f t="shared" si="11"/>
        <v>-</v>
      </c>
      <c r="H71" s="54" t="str">
        <f t="shared" si="12"/>
        <v>-</v>
      </c>
      <c r="I71" s="53"/>
      <c r="J71" s="55" t="str">
        <f t="shared" si="13"/>
        <v>-</v>
      </c>
      <c r="K71" s="53" t="e">
        <f t="shared" si="14"/>
        <v>#VALUE!</v>
      </c>
      <c r="L71" s="30"/>
      <c r="M71" s="56" t="str">
        <f t="shared" si="15"/>
        <v>-</v>
      </c>
      <c r="N71" s="24"/>
      <c r="O71" s="59"/>
      <c r="P71" s="60"/>
      <c r="Q71" s="61"/>
      <c r="R71" s="59"/>
      <c r="S71" s="60"/>
      <c r="T71" s="62"/>
      <c r="U71" s="59"/>
      <c r="V71" s="60"/>
      <c r="W71" s="63"/>
      <c r="X71" s="59"/>
      <c r="Y71" s="60"/>
      <c r="Z71" s="63"/>
      <c r="AA71" s="59"/>
      <c r="AB71" s="60"/>
      <c r="AC71" s="63"/>
      <c r="AD71" s="59"/>
      <c r="AE71" s="60"/>
      <c r="AF71" s="64"/>
      <c r="AG71" s="59"/>
      <c r="AH71" s="60"/>
      <c r="AI71" s="62"/>
      <c r="AJ71" s="59"/>
      <c r="AK71" s="60"/>
      <c r="AL71" s="64"/>
      <c r="AM71" s="59"/>
      <c r="AN71" s="60"/>
      <c r="AO71" s="64"/>
      <c r="AP71" s="59"/>
      <c r="AQ71" s="60"/>
      <c r="AR71" s="64"/>
      <c r="AS71" s="59"/>
      <c r="AT71" s="60"/>
      <c r="AU71" s="64"/>
      <c r="AV71" s="59"/>
      <c r="AW71" s="60"/>
      <c r="AX71" s="64"/>
      <c r="AY71" s="59"/>
      <c r="AZ71" s="60"/>
      <c r="BA71" s="64"/>
      <c r="BB71" s="59"/>
      <c r="BC71" s="60"/>
      <c r="BD71" s="64"/>
      <c r="BE71" s="59"/>
      <c r="BF71" s="60"/>
      <c r="BG71" s="64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6"/>
      <c r="BX71" s="65"/>
      <c r="BY71" s="66"/>
      <c r="BZ71" s="67"/>
      <c r="CA71" s="65"/>
      <c r="CB71" s="65"/>
      <c r="CC71" s="67"/>
      <c r="CD71" s="65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69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</row>
    <row r="72" spans="1:153" s="27" customFormat="1" ht="13.5" customHeight="1">
      <c r="A72" s="24"/>
      <c r="B72" s="17"/>
      <c r="C72" s="120"/>
      <c r="D72" s="53">
        <f t="shared" si="8"/>
        <v>0</v>
      </c>
      <c r="E72" s="53" t="str">
        <f t="shared" si="9"/>
        <v>-</v>
      </c>
      <c r="F72" s="53" t="str">
        <f t="shared" si="10"/>
        <v>-</v>
      </c>
      <c r="G72" s="53" t="str">
        <f t="shared" si="11"/>
        <v>-</v>
      </c>
      <c r="H72" s="54" t="str">
        <f t="shared" si="12"/>
        <v>-</v>
      </c>
      <c r="I72" s="53"/>
      <c r="J72" s="55" t="str">
        <f t="shared" si="13"/>
        <v>-</v>
      </c>
      <c r="K72" s="53" t="e">
        <f t="shared" si="14"/>
        <v>#VALUE!</v>
      </c>
      <c r="L72" s="30"/>
      <c r="M72" s="56" t="str">
        <f t="shared" si="15"/>
        <v>-</v>
      </c>
      <c r="N72" s="70"/>
      <c r="O72" s="59"/>
      <c r="P72" s="60"/>
      <c r="Q72" s="61"/>
      <c r="R72" s="59"/>
      <c r="S72" s="60"/>
      <c r="T72" s="62"/>
      <c r="U72" s="59"/>
      <c r="V72" s="60"/>
      <c r="W72" s="63"/>
      <c r="X72" s="59"/>
      <c r="Y72" s="60"/>
      <c r="Z72" s="63"/>
      <c r="AA72" s="59"/>
      <c r="AB72" s="60"/>
      <c r="AC72" s="63"/>
      <c r="AD72" s="59"/>
      <c r="AE72" s="60"/>
      <c r="AF72" s="64"/>
      <c r="AG72" s="59"/>
      <c r="AH72" s="60"/>
      <c r="AI72" s="62"/>
      <c r="AJ72" s="59"/>
      <c r="AK72" s="60"/>
      <c r="AL72" s="64"/>
      <c r="AM72" s="59"/>
      <c r="AN72" s="60"/>
      <c r="AO72" s="64"/>
      <c r="AP72" s="59"/>
      <c r="AQ72" s="60"/>
      <c r="AR72" s="64"/>
      <c r="AS72" s="59"/>
      <c r="AT72" s="60"/>
      <c r="AU72" s="64"/>
      <c r="AV72" s="59"/>
      <c r="AW72" s="60"/>
      <c r="AX72" s="64"/>
      <c r="AY72" s="59"/>
      <c r="AZ72" s="60"/>
      <c r="BA72" s="64"/>
      <c r="BB72" s="59"/>
      <c r="BC72" s="60"/>
      <c r="BD72" s="64"/>
      <c r="BE72" s="59"/>
      <c r="BF72" s="60"/>
      <c r="BG72" s="64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6"/>
      <c r="BX72" s="65"/>
      <c r="BY72" s="66"/>
      <c r="BZ72" s="67"/>
      <c r="CA72" s="65"/>
      <c r="CB72" s="65"/>
      <c r="CC72" s="67"/>
      <c r="CD72" s="65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69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</row>
    <row r="73" spans="1:153" s="27" customFormat="1" ht="13.5" customHeight="1">
      <c r="A73" s="24"/>
      <c r="B73" s="17"/>
      <c r="C73" s="120"/>
      <c r="D73" s="53">
        <f t="shared" si="8"/>
        <v>0</v>
      </c>
      <c r="E73" s="53" t="str">
        <f t="shared" si="9"/>
        <v>-</v>
      </c>
      <c r="F73" s="53" t="str">
        <f t="shared" si="10"/>
        <v>-</v>
      </c>
      <c r="G73" s="53" t="str">
        <f t="shared" si="11"/>
        <v>-</v>
      </c>
      <c r="H73" s="54" t="str">
        <f t="shared" si="12"/>
        <v>-</v>
      </c>
      <c r="I73" s="53"/>
      <c r="J73" s="55" t="str">
        <f t="shared" si="13"/>
        <v>-</v>
      </c>
      <c r="K73" s="53" t="e">
        <f t="shared" si="14"/>
        <v>#VALUE!</v>
      </c>
      <c r="L73" s="30"/>
      <c r="M73" s="56" t="str">
        <f t="shared" si="15"/>
        <v>-</v>
      </c>
      <c r="N73" s="24"/>
      <c r="O73" s="59"/>
      <c r="P73" s="60"/>
      <c r="Q73" s="234"/>
      <c r="R73" s="59"/>
      <c r="S73" s="60"/>
      <c r="T73" s="64"/>
      <c r="U73" s="59"/>
      <c r="V73" s="60"/>
      <c r="W73" s="64"/>
      <c r="X73" s="59"/>
      <c r="Y73" s="60"/>
      <c r="Z73" s="64"/>
      <c r="AA73" s="59"/>
      <c r="AB73" s="60"/>
      <c r="AC73" s="64"/>
      <c r="AD73" s="59"/>
      <c r="AE73" s="60"/>
      <c r="AF73" s="64"/>
      <c r="AG73" s="59"/>
      <c r="AH73" s="60"/>
      <c r="AI73" s="64"/>
      <c r="AJ73" s="59"/>
      <c r="AK73" s="60"/>
      <c r="AL73" s="64"/>
      <c r="AM73" s="59"/>
      <c r="AN73" s="60"/>
      <c r="AO73" s="64"/>
      <c r="AP73" s="59"/>
      <c r="AQ73" s="60"/>
      <c r="AR73" s="64"/>
      <c r="AS73" s="59"/>
      <c r="AT73" s="60"/>
      <c r="AU73" s="64"/>
      <c r="AV73" s="59"/>
      <c r="AW73" s="60"/>
      <c r="AX73" s="64"/>
      <c r="AY73" s="59"/>
      <c r="AZ73" s="60"/>
      <c r="BA73" s="64"/>
      <c r="BB73" s="59"/>
      <c r="BC73" s="60"/>
      <c r="BD73" s="64"/>
      <c r="BE73" s="59"/>
      <c r="BF73" s="60"/>
      <c r="BG73" s="64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6"/>
      <c r="BX73" s="65"/>
      <c r="BY73" s="66"/>
      <c r="BZ73" s="67"/>
      <c r="CA73" s="65"/>
      <c r="CB73" s="65"/>
      <c r="CC73" s="67"/>
      <c r="CD73" s="65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</row>
    <row r="74" spans="1:153" s="27" customFormat="1" ht="13.5" customHeight="1">
      <c r="A74" s="24"/>
      <c r="B74" s="17"/>
      <c r="C74" s="120"/>
      <c r="D74" s="53">
        <f t="shared" si="8"/>
        <v>0</v>
      </c>
      <c r="E74" s="53" t="str">
        <f t="shared" si="9"/>
        <v>-</v>
      </c>
      <c r="F74" s="53" t="str">
        <f t="shared" si="10"/>
        <v>-</v>
      </c>
      <c r="G74" s="53" t="str">
        <f t="shared" si="11"/>
        <v>-</v>
      </c>
      <c r="H74" s="54" t="str">
        <f t="shared" si="12"/>
        <v>-</v>
      </c>
      <c r="I74" s="53"/>
      <c r="J74" s="55" t="str">
        <f t="shared" si="13"/>
        <v>-</v>
      </c>
      <c r="K74" s="53" t="e">
        <f t="shared" si="14"/>
        <v>#VALUE!</v>
      </c>
      <c r="L74" s="30"/>
      <c r="M74" s="56" t="str">
        <f t="shared" si="15"/>
        <v>-</v>
      </c>
      <c r="N74" s="24"/>
      <c r="O74" s="59"/>
      <c r="P74" s="60"/>
      <c r="Q74" s="61"/>
      <c r="R74" s="59"/>
      <c r="S74" s="60"/>
      <c r="T74" s="62"/>
      <c r="U74" s="59"/>
      <c r="V74" s="60"/>
      <c r="W74" s="63"/>
      <c r="X74" s="59"/>
      <c r="Y74" s="60"/>
      <c r="Z74" s="63"/>
      <c r="AA74" s="59"/>
      <c r="AB74" s="60"/>
      <c r="AC74" s="63"/>
      <c r="AD74" s="59"/>
      <c r="AE74" s="60"/>
      <c r="AF74" s="64"/>
      <c r="AG74" s="59"/>
      <c r="AH74" s="60"/>
      <c r="AI74" s="62"/>
      <c r="AJ74" s="59"/>
      <c r="AK74" s="60"/>
      <c r="AL74" s="64"/>
      <c r="AM74" s="59"/>
      <c r="AN74" s="60"/>
      <c r="AO74" s="64"/>
      <c r="AP74" s="59"/>
      <c r="AQ74" s="60"/>
      <c r="AR74" s="64"/>
      <c r="AS74" s="59"/>
      <c r="AT74" s="60"/>
      <c r="AU74" s="64"/>
      <c r="AV74" s="59"/>
      <c r="AW74" s="60"/>
      <c r="AX74" s="64"/>
      <c r="AY74" s="59"/>
      <c r="AZ74" s="60"/>
      <c r="BA74" s="64"/>
      <c r="BB74" s="59"/>
      <c r="BC74" s="60"/>
      <c r="BD74" s="64"/>
      <c r="BE74" s="59"/>
      <c r="BF74" s="60"/>
      <c r="BG74" s="64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6"/>
      <c r="BX74" s="65"/>
      <c r="BY74" s="66"/>
      <c r="BZ74" s="67"/>
      <c r="CA74" s="65"/>
      <c r="CB74" s="65"/>
      <c r="CC74" s="67"/>
      <c r="CD74" s="65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69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</row>
    <row r="75" spans="1:153" s="27" customFormat="1" ht="13.5" customHeight="1">
      <c r="A75" s="24"/>
      <c r="B75" s="17"/>
      <c r="C75" s="120"/>
      <c r="D75" s="53">
        <f t="shared" si="8"/>
        <v>0</v>
      </c>
      <c r="E75" s="53" t="str">
        <f t="shared" si="9"/>
        <v>-</v>
      </c>
      <c r="F75" s="53" t="str">
        <f t="shared" si="10"/>
        <v>-</v>
      </c>
      <c r="G75" s="53" t="str">
        <f t="shared" si="11"/>
        <v>-</v>
      </c>
      <c r="H75" s="54" t="str">
        <f t="shared" si="12"/>
        <v>-</v>
      </c>
      <c r="I75" s="53"/>
      <c r="J75" s="55" t="str">
        <f t="shared" si="13"/>
        <v>-</v>
      </c>
      <c r="K75" s="53" t="e">
        <f t="shared" si="14"/>
        <v>#VALUE!</v>
      </c>
      <c r="L75" s="30"/>
      <c r="M75" s="56" t="str">
        <f t="shared" si="15"/>
        <v>-</v>
      </c>
      <c r="N75" s="24"/>
      <c r="O75" s="59"/>
      <c r="P75" s="60"/>
      <c r="Q75" s="61"/>
      <c r="R75" s="59"/>
      <c r="S75" s="60"/>
      <c r="T75" s="62"/>
      <c r="U75" s="59"/>
      <c r="V75" s="60"/>
      <c r="W75" s="63"/>
      <c r="X75" s="59"/>
      <c r="Y75" s="60"/>
      <c r="Z75" s="63"/>
      <c r="AA75" s="59"/>
      <c r="AB75" s="60"/>
      <c r="AC75" s="63"/>
      <c r="AD75" s="59"/>
      <c r="AE75" s="60"/>
      <c r="AF75" s="64"/>
      <c r="AG75" s="59"/>
      <c r="AH75" s="60"/>
      <c r="AI75" s="62"/>
      <c r="AJ75" s="59"/>
      <c r="AK75" s="60"/>
      <c r="AL75" s="64"/>
      <c r="AM75" s="59"/>
      <c r="AN75" s="60"/>
      <c r="AO75" s="64"/>
      <c r="AP75" s="59"/>
      <c r="AQ75" s="60"/>
      <c r="AR75" s="64"/>
      <c r="AS75" s="59"/>
      <c r="AT75" s="60"/>
      <c r="AU75" s="64"/>
      <c r="AV75" s="59"/>
      <c r="AW75" s="60"/>
      <c r="AX75" s="64"/>
      <c r="AY75" s="59"/>
      <c r="AZ75" s="60"/>
      <c r="BA75" s="64"/>
      <c r="BB75" s="59"/>
      <c r="BC75" s="60"/>
      <c r="BD75" s="64"/>
      <c r="BE75" s="59"/>
      <c r="BF75" s="60"/>
      <c r="BG75" s="64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6"/>
      <c r="BX75" s="65"/>
      <c r="BY75" s="66"/>
      <c r="BZ75" s="67"/>
      <c r="CA75" s="65"/>
      <c r="CB75" s="65"/>
      <c r="CC75" s="67"/>
      <c r="CD75" s="65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69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</row>
    <row r="76" spans="1:153" s="27" customFormat="1" ht="13.5" customHeight="1">
      <c r="A76" s="24"/>
      <c r="B76" s="17"/>
      <c r="C76" s="120"/>
      <c r="D76" s="53">
        <f t="shared" si="8"/>
        <v>0</v>
      </c>
      <c r="E76" s="53" t="str">
        <f t="shared" si="9"/>
        <v>-</v>
      </c>
      <c r="F76" s="53" t="str">
        <f t="shared" si="10"/>
        <v>-</v>
      </c>
      <c r="G76" s="53" t="str">
        <f t="shared" si="11"/>
        <v>-</v>
      </c>
      <c r="H76" s="54" t="str">
        <f t="shared" si="12"/>
        <v>-</v>
      </c>
      <c r="I76" s="53"/>
      <c r="J76" s="55" t="str">
        <f t="shared" si="13"/>
        <v>-</v>
      </c>
      <c r="K76" s="53" t="e">
        <f t="shared" si="14"/>
        <v>#VALUE!</v>
      </c>
      <c r="L76" s="30"/>
      <c r="M76" s="56" t="str">
        <f t="shared" si="15"/>
        <v>-</v>
      </c>
      <c r="N76" s="24"/>
      <c r="O76" s="59"/>
      <c r="P76" s="60"/>
      <c r="Q76" s="234"/>
      <c r="R76" s="59"/>
      <c r="S76" s="60"/>
      <c r="T76" s="64"/>
      <c r="U76" s="59"/>
      <c r="V76" s="60"/>
      <c r="W76" s="64"/>
      <c r="X76" s="59"/>
      <c r="Y76" s="60"/>
      <c r="Z76" s="64"/>
      <c r="AA76" s="59"/>
      <c r="AB76" s="60"/>
      <c r="AC76" s="64"/>
      <c r="AD76" s="59"/>
      <c r="AE76" s="60"/>
      <c r="AF76" s="64"/>
      <c r="AG76" s="59"/>
      <c r="AH76" s="60"/>
      <c r="AI76" s="64"/>
      <c r="AJ76" s="59"/>
      <c r="AK76" s="60"/>
      <c r="AL76" s="64"/>
      <c r="AM76" s="59"/>
      <c r="AN76" s="60"/>
      <c r="AO76" s="64"/>
      <c r="AP76" s="59"/>
      <c r="AQ76" s="60"/>
      <c r="AR76" s="64"/>
      <c r="AS76" s="59"/>
      <c r="AT76" s="60"/>
      <c r="AU76" s="64"/>
      <c r="AV76" s="59"/>
      <c r="AW76" s="60"/>
      <c r="AX76" s="64"/>
      <c r="AY76" s="59"/>
      <c r="AZ76" s="60"/>
      <c r="BA76" s="64"/>
      <c r="BB76" s="59"/>
      <c r="BC76" s="60"/>
      <c r="BD76" s="64"/>
      <c r="BE76" s="59"/>
      <c r="BF76" s="60"/>
      <c r="BG76" s="64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6"/>
      <c r="BX76" s="65"/>
      <c r="BY76" s="66"/>
      <c r="BZ76" s="67"/>
      <c r="CA76" s="65"/>
      <c r="CB76" s="65"/>
      <c r="CC76" s="67"/>
      <c r="CD76" s="65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</row>
    <row r="77" spans="1:153" s="27" customFormat="1" ht="13.5" customHeight="1">
      <c r="A77" s="24"/>
      <c r="B77" s="17"/>
      <c r="C77" s="120"/>
      <c r="D77" s="53">
        <f t="shared" si="8"/>
        <v>0</v>
      </c>
      <c r="E77" s="53" t="str">
        <f t="shared" si="9"/>
        <v>-</v>
      </c>
      <c r="F77" s="53" t="str">
        <f t="shared" si="10"/>
        <v>-</v>
      </c>
      <c r="G77" s="53" t="str">
        <f t="shared" si="11"/>
        <v>-</v>
      </c>
      <c r="H77" s="54" t="str">
        <f t="shared" si="12"/>
        <v>-</v>
      </c>
      <c r="I77" s="53"/>
      <c r="J77" s="55" t="str">
        <f t="shared" si="13"/>
        <v>-</v>
      </c>
      <c r="K77" s="53" t="e">
        <f t="shared" si="14"/>
        <v>#VALUE!</v>
      </c>
      <c r="L77" s="30"/>
      <c r="M77" s="56" t="str">
        <f t="shared" si="15"/>
        <v>-</v>
      </c>
      <c r="N77" s="70"/>
      <c r="O77" s="59"/>
      <c r="P77" s="60"/>
      <c r="Q77" s="61"/>
      <c r="R77" s="59"/>
      <c r="S77" s="60"/>
      <c r="T77" s="62"/>
      <c r="U77" s="59"/>
      <c r="V77" s="60"/>
      <c r="W77" s="63"/>
      <c r="X77" s="59"/>
      <c r="Y77" s="60"/>
      <c r="Z77" s="63"/>
      <c r="AA77" s="59"/>
      <c r="AB77" s="60"/>
      <c r="AC77" s="63"/>
      <c r="AD77" s="59"/>
      <c r="AE77" s="60"/>
      <c r="AF77" s="64"/>
      <c r="AG77" s="59"/>
      <c r="AH77" s="60"/>
      <c r="AI77" s="62"/>
      <c r="AJ77" s="59"/>
      <c r="AK77" s="60"/>
      <c r="AL77" s="64"/>
      <c r="AM77" s="59"/>
      <c r="AN77" s="60"/>
      <c r="AO77" s="64"/>
      <c r="AP77" s="59"/>
      <c r="AQ77" s="60"/>
      <c r="AR77" s="64"/>
      <c r="AS77" s="59"/>
      <c r="AT77" s="60"/>
      <c r="AU77" s="64"/>
      <c r="AV77" s="59"/>
      <c r="AW77" s="60"/>
      <c r="AX77" s="64"/>
      <c r="AY77" s="59"/>
      <c r="AZ77" s="60"/>
      <c r="BA77" s="64"/>
      <c r="BB77" s="59"/>
      <c r="BC77" s="60"/>
      <c r="BD77" s="64"/>
      <c r="BE77" s="59"/>
      <c r="BF77" s="60"/>
      <c r="BG77" s="6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65"/>
      <c r="BY77" s="66"/>
      <c r="BZ77" s="67"/>
      <c r="CA77" s="65"/>
      <c r="CB77" s="65"/>
      <c r="CC77" s="67"/>
      <c r="CD77" s="65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69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</row>
    <row r="78" spans="1:150" s="27" customFormat="1" ht="13.5" customHeight="1">
      <c r="A78" s="24"/>
      <c r="B78" s="73"/>
      <c r="C78" s="73"/>
      <c r="D78" s="74"/>
      <c r="E78" s="74"/>
      <c r="F78" s="74"/>
      <c r="G78" s="74"/>
      <c r="H78" s="74"/>
      <c r="I78" s="74"/>
      <c r="J78" s="74"/>
      <c r="K78" s="74"/>
      <c r="L78" s="75"/>
      <c r="M78" s="74"/>
      <c r="N78" s="76"/>
      <c r="O78" s="77"/>
      <c r="P78" s="78"/>
      <c r="Q78" s="15"/>
      <c r="R78" s="78"/>
      <c r="S78" s="77"/>
      <c r="T78" s="79"/>
      <c r="U78" s="77"/>
      <c r="V78" s="78"/>
      <c r="W78" s="15"/>
      <c r="X78" s="78"/>
      <c r="Y78" s="77"/>
      <c r="Z78" s="79"/>
      <c r="AA78" s="77"/>
      <c r="AB78" s="78"/>
      <c r="AC78" s="15"/>
      <c r="AD78" s="78"/>
      <c r="AE78" s="77"/>
      <c r="AF78" s="79"/>
      <c r="AG78" s="77"/>
      <c r="AH78" s="78"/>
      <c r="AI78" s="15"/>
      <c r="AJ78" s="77"/>
      <c r="AK78" s="77"/>
      <c r="AL78" s="15"/>
      <c r="AM78" s="77"/>
      <c r="AN78" s="77"/>
      <c r="AO78" s="15"/>
      <c r="AP78" s="77"/>
      <c r="AQ78" s="77"/>
      <c r="AR78" s="15"/>
      <c r="AS78" s="77"/>
      <c r="AT78" s="77"/>
      <c r="AU78" s="80"/>
      <c r="AV78" s="78"/>
      <c r="AW78" s="81"/>
      <c r="AX78" s="80"/>
      <c r="AY78" s="78"/>
      <c r="AZ78" s="81"/>
      <c r="BA78" s="76"/>
      <c r="BB78" s="81"/>
      <c r="BC78" s="77"/>
      <c r="BD78" s="24"/>
      <c r="BE78" s="77"/>
      <c r="BF78" s="77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</row>
    <row r="79" spans="1:154" s="27" customFormat="1" ht="13.5" customHeight="1">
      <c r="A79" s="24"/>
      <c r="B79" s="320" t="s">
        <v>34</v>
      </c>
      <c r="C79" s="289"/>
      <c r="D79" s="289"/>
      <c r="E79" s="289"/>
      <c r="F79" s="289"/>
      <c r="G79" s="289"/>
      <c r="H79" s="289"/>
      <c r="I79" s="289"/>
      <c r="J79" s="289"/>
      <c r="K79" s="83"/>
      <c r="L79" s="83"/>
      <c r="M79" s="83"/>
      <c r="N79" s="67"/>
      <c r="O79" s="75"/>
      <c r="P79" s="67"/>
      <c r="Q79" s="75"/>
      <c r="R79" s="75"/>
      <c r="S79" s="67"/>
      <c r="T79" s="65"/>
      <c r="U79" s="75"/>
      <c r="V79" s="67"/>
      <c r="W79" s="65"/>
      <c r="X79" s="75"/>
      <c r="Y79" s="67"/>
      <c r="Z79" s="65"/>
      <c r="AA79" s="75"/>
      <c r="AB79" s="67"/>
      <c r="AC79" s="65"/>
      <c r="AD79" s="75"/>
      <c r="AE79" s="67"/>
      <c r="AF79" s="65"/>
      <c r="AG79" s="75"/>
      <c r="AH79" s="67"/>
      <c r="AI79" s="65"/>
      <c r="AJ79" s="75"/>
      <c r="AK79" s="83"/>
      <c r="AL79" s="83"/>
      <c r="AM79" s="75"/>
      <c r="AN79" s="75"/>
      <c r="AO79" s="75"/>
      <c r="AP79" s="7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24"/>
      <c r="BI79" s="24"/>
      <c r="BJ79" s="24"/>
      <c r="BK79" s="15"/>
      <c r="BL79" s="15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</row>
    <row r="80" spans="1:154" s="27" customFormat="1" ht="13.5" customHeight="1">
      <c r="A80" s="24"/>
      <c r="B80" s="290" t="s">
        <v>35</v>
      </c>
      <c r="C80" s="285"/>
      <c r="D80" s="285"/>
      <c r="E80" s="285"/>
      <c r="F80" s="285"/>
      <c r="G80" s="285"/>
      <c r="H80" s="285"/>
      <c r="I80" s="285"/>
      <c r="J80" s="285"/>
      <c r="K80" s="84"/>
      <c r="L80" s="84"/>
      <c r="M80" s="84"/>
      <c r="N80" s="83"/>
      <c r="O80" s="75"/>
      <c r="P80" s="67"/>
      <c r="Q80" s="75"/>
      <c r="R80" s="75"/>
      <c r="S80" s="67"/>
      <c r="T80" s="65"/>
      <c r="U80" s="75"/>
      <c r="V80" s="67"/>
      <c r="W80" s="65"/>
      <c r="X80" s="75"/>
      <c r="Y80" s="67"/>
      <c r="Z80" s="65"/>
      <c r="AA80" s="75"/>
      <c r="AB80" s="67"/>
      <c r="AC80" s="65"/>
      <c r="AD80" s="75"/>
      <c r="AE80" s="67"/>
      <c r="AF80" s="65"/>
      <c r="AG80" s="75"/>
      <c r="AH80" s="67"/>
      <c r="AI80" s="65"/>
      <c r="AJ80" s="75"/>
      <c r="AK80" s="85"/>
      <c r="AL80" s="85"/>
      <c r="AM80" s="86"/>
      <c r="AN80" s="86"/>
      <c r="AO80" s="86"/>
      <c r="AP80" s="86"/>
      <c r="AQ80" s="24"/>
      <c r="AR80" s="24"/>
      <c r="AS80" s="24"/>
      <c r="AT80" s="24"/>
      <c r="AU80" s="24"/>
      <c r="AV80" s="24"/>
      <c r="AW80" s="15"/>
      <c r="AX80" s="15"/>
      <c r="AY80" s="15"/>
      <c r="AZ80" s="15"/>
      <c r="BA80" s="15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</row>
    <row r="81" spans="1:154" s="27" customFormat="1" ht="13.5" customHeight="1">
      <c r="A81" s="24"/>
      <c r="B81" s="290" t="s">
        <v>99</v>
      </c>
      <c r="C81" s="285"/>
      <c r="D81" s="285"/>
      <c r="E81" s="285"/>
      <c r="F81" s="285"/>
      <c r="G81" s="285"/>
      <c r="H81" s="285"/>
      <c r="I81" s="285"/>
      <c r="J81" s="285"/>
      <c r="K81" s="84"/>
      <c r="L81" s="84"/>
      <c r="M81" s="84"/>
      <c r="N81" s="83"/>
      <c r="O81" s="75"/>
      <c r="P81" s="67"/>
      <c r="Q81" s="75"/>
      <c r="R81" s="75"/>
      <c r="S81" s="67"/>
      <c r="T81" s="65"/>
      <c r="U81" s="75"/>
      <c r="V81" s="67"/>
      <c r="W81" s="65"/>
      <c r="X81" s="75"/>
      <c r="Y81" s="67"/>
      <c r="Z81" s="65"/>
      <c r="AA81" s="75"/>
      <c r="AB81" s="67"/>
      <c r="AC81" s="65"/>
      <c r="AD81" s="75"/>
      <c r="AE81" s="67"/>
      <c r="AF81" s="65"/>
      <c r="AG81" s="75"/>
      <c r="AH81" s="67"/>
      <c r="AI81" s="65"/>
      <c r="AJ81" s="75"/>
      <c r="AK81" s="85"/>
      <c r="AL81" s="85"/>
      <c r="AM81" s="86"/>
      <c r="AN81" s="86"/>
      <c r="AO81" s="86"/>
      <c r="AP81" s="86"/>
      <c r="AQ81" s="24"/>
      <c r="AR81" s="24"/>
      <c r="AS81" s="24"/>
      <c r="AT81" s="24"/>
      <c r="AU81" s="24"/>
      <c r="AV81" s="24"/>
      <c r="AW81" s="15"/>
      <c r="AX81" s="15"/>
      <c r="AY81" s="15"/>
      <c r="AZ81" s="15"/>
      <c r="BA81" s="15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</row>
    <row r="82" spans="1:154" s="27" customFormat="1" ht="13.5" customHeight="1">
      <c r="A82" s="24"/>
      <c r="B82" s="21" t="s">
        <v>36</v>
      </c>
      <c r="C82" s="88"/>
      <c r="D82" s="88"/>
      <c r="E82" s="88"/>
      <c r="F82" s="88"/>
      <c r="G82" s="88"/>
      <c r="H82" s="88"/>
      <c r="I82" s="88"/>
      <c r="J82" s="88"/>
      <c r="K82" s="87"/>
      <c r="L82" s="87"/>
      <c r="M82" s="87"/>
      <c r="N82" s="87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86"/>
      <c r="AC82" s="86"/>
      <c r="AD82" s="75"/>
      <c r="AE82" s="86"/>
      <c r="AF82" s="86"/>
      <c r="AG82" s="75"/>
      <c r="AH82" s="86"/>
      <c r="AI82" s="86"/>
      <c r="AJ82" s="75"/>
      <c r="AK82" s="85"/>
      <c r="AL82" s="85"/>
      <c r="AM82" s="86"/>
      <c r="AN82" s="86"/>
      <c r="AO82" s="86"/>
      <c r="AP82" s="86"/>
      <c r="AQ82" s="24"/>
      <c r="AR82" s="24"/>
      <c r="AS82" s="24"/>
      <c r="AT82" s="24"/>
      <c r="AU82" s="24"/>
      <c r="AV82" s="24"/>
      <c r="AW82" s="15"/>
      <c r="AX82" s="15"/>
      <c r="AY82" s="15"/>
      <c r="AZ82" s="15"/>
      <c r="BA82" s="15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</row>
    <row r="83" spans="1:154" s="27" customFormat="1" ht="13.5" customHeight="1">
      <c r="A83" s="24"/>
      <c r="B83" s="21"/>
      <c r="C83" s="88"/>
      <c r="D83" s="88"/>
      <c r="E83" s="88"/>
      <c r="F83" s="88"/>
      <c r="G83" s="88"/>
      <c r="H83" s="88"/>
      <c r="I83" s="88"/>
      <c r="J83" s="88"/>
      <c r="K83" s="87"/>
      <c r="L83" s="87"/>
      <c r="M83" s="87"/>
      <c r="N83" s="87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86"/>
      <c r="AC83" s="86"/>
      <c r="AD83" s="75"/>
      <c r="AE83" s="86"/>
      <c r="AF83" s="86"/>
      <c r="AG83" s="75"/>
      <c r="AH83" s="86"/>
      <c r="AI83" s="86"/>
      <c r="AJ83" s="75"/>
      <c r="AK83" s="85"/>
      <c r="AL83" s="85"/>
      <c r="AM83" s="86"/>
      <c r="AN83" s="86"/>
      <c r="AO83" s="86"/>
      <c r="AP83" s="86"/>
      <c r="AQ83" s="24"/>
      <c r="AR83" s="24"/>
      <c r="AS83" s="24"/>
      <c r="AT83" s="24"/>
      <c r="AU83" s="24"/>
      <c r="AV83" s="24"/>
      <c r="AW83" s="15"/>
      <c r="AX83" s="15"/>
      <c r="AY83" s="15"/>
      <c r="AZ83" s="15"/>
      <c r="BA83" s="15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</row>
    <row r="84" spans="1:154" s="27" customFormat="1" ht="13.5" customHeight="1">
      <c r="A84" s="24"/>
      <c r="B84" s="233" t="s">
        <v>103</v>
      </c>
      <c r="C84" s="88"/>
      <c r="D84" s="88"/>
      <c r="E84" s="88"/>
      <c r="F84" s="88"/>
      <c r="G84" s="88"/>
      <c r="H84" s="88"/>
      <c r="I84" s="88"/>
      <c r="J84" s="88"/>
      <c r="K84" s="87"/>
      <c r="L84" s="87"/>
      <c r="M84" s="87"/>
      <c r="N84" s="87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86"/>
      <c r="AC84" s="86"/>
      <c r="AD84" s="75"/>
      <c r="AE84" s="86"/>
      <c r="AF84" s="86"/>
      <c r="AG84" s="75"/>
      <c r="AH84" s="86"/>
      <c r="AI84" s="86"/>
      <c r="AJ84" s="75"/>
      <c r="AK84" s="85"/>
      <c r="AL84" s="85"/>
      <c r="AM84" s="86"/>
      <c r="AN84" s="86"/>
      <c r="AO84" s="86"/>
      <c r="AP84" s="86"/>
      <c r="AQ84" s="24"/>
      <c r="AR84" s="24"/>
      <c r="AS84" s="24"/>
      <c r="AT84" s="24"/>
      <c r="AU84" s="24"/>
      <c r="AV84" s="24"/>
      <c r="AW84" s="15"/>
      <c r="AX84" s="15"/>
      <c r="AY84" s="15"/>
      <c r="AZ84" s="15"/>
      <c r="BA84" s="15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</row>
    <row r="85" spans="1:154" s="27" customFormat="1" ht="13.5" customHeight="1">
      <c r="A85" s="24"/>
      <c r="B85" s="21"/>
      <c r="C85" s="84"/>
      <c r="D85" s="84"/>
      <c r="E85" s="84"/>
      <c r="F85" s="84"/>
      <c r="G85" s="84"/>
      <c r="H85" s="84"/>
      <c r="I85" s="84"/>
      <c r="J85" s="84"/>
      <c r="K85" s="88"/>
      <c r="L85" s="88"/>
      <c r="M85" s="88"/>
      <c r="N85" s="88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86"/>
      <c r="AC85" s="86"/>
      <c r="AD85" s="75"/>
      <c r="AE85" s="86"/>
      <c r="AF85" s="86"/>
      <c r="AG85" s="75"/>
      <c r="AH85" s="86"/>
      <c r="AI85" s="86"/>
      <c r="AJ85" s="75"/>
      <c r="AK85" s="85"/>
      <c r="AL85" s="85"/>
      <c r="AM85" s="86"/>
      <c r="AN85" s="86"/>
      <c r="AO85" s="86"/>
      <c r="AP85" s="86"/>
      <c r="AQ85" s="24"/>
      <c r="AR85" s="24"/>
      <c r="AS85" s="24"/>
      <c r="AT85" s="24"/>
      <c r="AU85" s="24"/>
      <c r="AV85" s="24"/>
      <c r="AW85" s="15"/>
      <c r="AX85" s="15"/>
      <c r="AY85" s="15"/>
      <c r="AZ85" s="15"/>
      <c r="BA85" s="15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</row>
    <row r="86" spans="1:150" s="27" customFormat="1" ht="13.5" customHeight="1">
      <c r="A86" s="24"/>
      <c r="B86" s="82" t="s">
        <v>37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84"/>
      <c r="Y86" s="84"/>
      <c r="Z86" s="75"/>
      <c r="AA86" s="75"/>
      <c r="AB86" s="75"/>
      <c r="AC86" s="75"/>
      <c r="AD86" s="86"/>
      <c r="AE86" s="86"/>
      <c r="AF86" s="75"/>
      <c r="AG86" s="86"/>
      <c r="AH86" s="86"/>
      <c r="AI86" s="75"/>
      <c r="AJ86" s="85"/>
      <c r="AK86" s="85"/>
      <c r="AL86" s="86"/>
      <c r="AM86" s="86"/>
      <c r="AN86" s="86"/>
      <c r="AO86" s="86"/>
      <c r="AP86" s="86"/>
      <c r="AQ86" s="24"/>
      <c r="AR86" s="24"/>
      <c r="AS86" s="24"/>
      <c r="AT86" s="24"/>
      <c r="AU86" s="24"/>
      <c r="AV86" s="15"/>
      <c r="AW86" s="15"/>
      <c r="AX86" s="15"/>
      <c r="AY86" s="15"/>
      <c r="AZ86" s="15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</row>
    <row r="87" spans="1:150" s="27" customFormat="1" ht="13.5" customHeight="1">
      <c r="A87" s="24"/>
      <c r="B87" s="286" t="s">
        <v>38</v>
      </c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86"/>
      <c r="AB87" s="86"/>
      <c r="AC87" s="75"/>
      <c r="AD87" s="86"/>
      <c r="AE87" s="86"/>
      <c r="AF87" s="75"/>
      <c r="AG87" s="86"/>
      <c r="AH87" s="86"/>
      <c r="AI87" s="75"/>
      <c r="AJ87" s="85"/>
      <c r="AK87" s="85"/>
      <c r="AL87" s="86"/>
      <c r="AM87" s="86"/>
      <c r="AN87" s="86"/>
      <c r="AO87" s="86"/>
      <c r="AP87" s="86"/>
      <c r="AQ87" s="24"/>
      <c r="AR87" s="24"/>
      <c r="AS87" s="24"/>
      <c r="AT87" s="24"/>
      <c r="AU87" s="24"/>
      <c r="AV87" s="15"/>
      <c r="AW87" s="15"/>
      <c r="AX87" s="15"/>
      <c r="AY87" s="15"/>
      <c r="AZ87" s="15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</row>
    <row r="88" spans="1:150" s="27" customFormat="1" ht="13.5" customHeight="1">
      <c r="A88" s="2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86"/>
      <c r="AB88" s="86"/>
      <c r="AC88" s="75"/>
      <c r="AD88" s="86"/>
      <c r="AE88" s="86"/>
      <c r="AF88" s="75"/>
      <c r="AG88" s="86"/>
      <c r="AH88" s="86"/>
      <c r="AI88" s="75"/>
      <c r="AJ88" s="85"/>
      <c r="AK88" s="85"/>
      <c r="AL88" s="86"/>
      <c r="AM88" s="86"/>
      <c r="AN88" s="86"/>
      <c r="AO88" s="86"/>
      <c r="AP88" s="86"/>
      <c r="AQ88" s="24"/>
      <c r="AR88" s="24"/>
      <c r="AS88" s="24"/>
      <c r="AT88" s="24"/>
      <c r="AU88" s="24"/>
      <c r="AV88" s="15"/>
      <c r="AW88" s="15"/>
      <c r="AX88" s="15"/>
      <c r="AY88" s="15"/>
      <c r="AZ88" s="15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</row>
    <row r="89" spans="1:150" s="27" customFormat="1" ht="13.5" customHeight="1">
      <c r="A89" s="24"/>
      <c r="B89" s="233" t="s">
        <v>104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86"/>
      <c r="AB89" s="86"/>
      <c r="AC89" s="75"/>
      <c r="AD89" s="86"/>
      <c r="AE89" s="86"/>
      <c r="AF89" s="75"/>
      <c r="AG89" s="86"/>
      <c r="AH89" s="86"/>
      <c r="AI89" s="75"/>
      <c r="AJ89" s="85"/>
      <c r="AK89" s="85"/>
      <c r="AL89" s="86"/>
      <c r="AM89" s="86"/>
      <c r="AN89" s="86"/>
      <c r="AO89" s="86"/>
      <c r="AP89" s="86"/>
      <c r="AQ89" s="24"/>
      <c r="AR89" s="24"/>
      <c r="AS89" s="24"/>
      <c r="AT89" s="24"/>
      <c r="AU89" s="24"/>
      <c r="AV89" s="15"/>
      <c r="AW89" s="15"/>
      <c r="AX89" s="15"/>
      <c r="AY89" s="15"/>
      <c r="AZ89" s="15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</row>
    <row r="90" spans="1:150" s="27" customFormat="1" ht="13.5" customHeight="1">
      <c r="A90" s="24"/>
      <c r="B90" s="233" t="s">
        <v>111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86"/>
      <c r="AB90" s="86"/>
      <c r="AC90" s="75"/>
      <c r="AD90" s="86"/>
      <c r="AE90" s="86"/>
      <c r="AF90" s="75"/>
      <c r="AG90" s="86"/>
      <c r="AH90" s="86"/>
      <c r="AI90" s="75"/>
      <c r="AJ90" s="85"/>
      <c r="AK90" s="85"/>
      <c r="AL90" s="86"/>
      <c r="AM90" s="86"/>
      <c r="AN90" s="86"/>
      <c r="AO90" s="86"/>
      <c r="AP90" s="86"/>
      <c r="AQ90" s="24"/>
      <c r="AR90" s="24"/>
      <c r="AS90" s="24"/>
      <c r="AT90" s="24"/>
      <c r="AU90" s="24"/>
      <c r="AV90" s="15"/>
      <c r="AW90" s="15"/>
      <c r="AX90" s="15"/>
      <c r="AY90" s="15"/>
      <c r="AZ90" s="15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</row>
    <row r="91" spans="1:150" s="27" customFormat="1" ht="13.5" customHeight="1">
      <c r="A91" s="24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75"/>
      <c r="R91" s="86"/>
      <c r="S91" s="86"/>
      <c r="T91" s="75"/>
      <c r="U91" s="86"/>
      <c r="V91" s="86"/>
      <c r="W91" s="75"/>
      <c r="X91" s="86"/>
      <c r="Y91" s="86"/>
      <c r="Z91" s="75"/>
      <c r="AA91" s="86"/>
      <c r="AB91" s="86"/>
      <c r="AC91" s="75"/>
      <c r="AD91" s="86"/>
      <c r="AE91" s="86"/>
      <c r="AF91" s="75"/>
      <c r="AG91" s="86"/>
      <c r="AH91" s="86"/>
      <c r="AI91" s="75"/>
      <c r="AJ91" s="85"/>
      <c r="AK91" s="85"/>
      <c r="AL91" s="86"/>
      <c r="AM91" s="86"/>
      <c r="AN91" s="86"/>
      <c r="AO91" s="86"/>
      <c r="AP91" s="86"/>
      <c r="AQ91" s="24"/>
      <c r="AR91" s="24"/>
      <c r="AS91" s="24"/>
      <c r="AT91" s="24"/>
      <c r="AU91" s="24"/>
      <c r="AV91" s="15"/>
      <c r="AW91" s="15"/>
      <c r="AX91" s="15"/>
      <c r="AY91" s="15"/>
      <c r="AZ91" s="15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</row>
    <row r="92" spans="1:150" s="27" customFormat="1" ht="13.5" customHeight="1">
      <c r="A92" s="2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6"/>
      <c r="P92" s="86"/>
      <c r="Q92" s="75"/>
      <c r="R92" s="86"/>
      <c r="S92" s="86"/>
      <c r="T92" s="75"/>
      <c r="U92" s="86"/>
      <c r="V92" s="86"/>
      <c r="W92" s="75"/>
      <c r="X92" s="86"/>
      <c r="Y92" s="86"/>
      <c r="Z92" s="75"/>
      <c r="AA92" s="86"/>
      <c r="AB92" s="86"/>
      <c r="AC92" s="75"/>
      <c r="AD92" s="86"/>
      <c r="AE92" s="86"/>
      <c r="AF92" s="75"/>
      <c r="AG92" s="86"/>
      <c r="AH92" s="86"/>
      <c r="AI92" s="75"/>
      <c r="AJ92" s="85"/>
      <c r="AK92" s="85"/>
      <c r="AL92" s="86"/>
      <c r="AM92" s="86"/>
      <c r="AN92" s="86"/>
      <c r="AO92" s="86"/>
      <c r="AP92" s="86"/>
      <c r="AQ92" s="24"/>
      <c r="AR92" s="24"/>
      <c r="AS92" s="24"/>
      <c r="AT92" s="24"/>
      <c r="AU92" s="24"/>
      <c r="AV92" s="15"/>
      <c r="AW92" s="15"/>
      <c r="AX92" s="15"/>
      <c r="AY92" s="15"/>
      <c r="AZ92" s="15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</row>
    <row r="93" spans="1:150" s="27" customFormat="1" ht="13.5" customHeight="1">
      <c r="A93" s="2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6"/>
      <c r="P93" s="86"/>
      <c r="Q93" s="75"/>
      <c r="R93" s="86"/>
      <c r="S93" s="86"/>
      <c r="T93" s="75"/>
      <c r="U93" s="86"/>
      <c r="V93" s="86"/>
      <c r="W93" s="75"/>
      <c r="X93" s="86"/>
      <c r="Y93" s="86"/>
      <c r="Z93" s="75"/>
      <c r="AA93" s="86"/>
      <c r="AB93" s="86"/>
      <c r="AC93" s="75"/>
      <c r="AD93" s="86"/>
      <c r="AE93" s="86"/>
      <c r="AF93" s="75"/>
      <c r="AG93" s="86"/>
      <c r="AH93" s="86"/>
      <c r="AI93" s="75"/>
      <c r="AJ93" s="85"/>
      <c r="AK93" s="85"/>
      <c r="AL93" s="86"/>
      <c r="AM93" s="86"/>
      <c r="AN93" s="86"/>
      <c r="AO93" s="86"/>
      <c r="AP93" s="86"/>
      <c r="AQ93" s="24"/>
      <c r="AR93" s="24"/>
      <c r="AS93" s="24"/>
      <c r="AT93" s="24"/>
      <c r="AU93" s="24"/>
      <c r="AV93" s="15"/>
      <c r="AW93" s="15"/>
      <c r="AX93" s="15"/>
      <c r="AY93" s="15"/>
      <c r="AZ93" s="15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</row>
    <row r="94" spans="1:150" s="27" customFormat="1" ht="13.5" customHeight="1">
      <c r="A94" s="2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6"/>
      <c r="P94" s="86"/>
      <c r="Q94" s="75"/>
      <c r="R94" s="86"/>
      <c r="S94" s="86"/>
      <c r="T94" s="75"/>
      <c r="U94" s="86"/>
      <c r="V94" s="86"/>
      <c r="W94" s="75"/>
      <c r="X94" s="86"/>
      <c r="Y94" s="86"/>
      <c r="Z94" s="75"/>
      <c r="AA94" s="86"/>
      <c r="AB94" s="86"/>
      <c r="AC94" s="75"/>
      <c r="AD94" s="86"/>
      <c r="AE94" s="86"/>
      <c r="AF94" s="75"/>
      <c r="AG94" s="86"/>
      <c r="AH94" s="86"/>
      <c r="AI94" s="75"/>
      <c r="AJ94" s="85"/>
      <c r="AK94" s="85"/>
      <c r="AL94" s="86"/>
      <c r="AM94" s="86"/>
      <c r="AN94" s="86"/>
      <c r="AO94" s="86"/>
      <c r="AP94" s="86"/>
      <c r="AQ94" s="24"/>
      <c r="AR94" s="24"/>
      <c r="AS94" s="24"/>
      <c r="AT94" s="24"/>
      <c r="AU94" s="24"/>
      <c r="AV94" s="15"/>
      <c r="AW94" s="15"/>
      <c r="AX94" s="15"/>
      <c r="AY94" s="15"/>
      <c r="AZ94" s="15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</row>
    <row r="95" spans="1:150" s="27" customFormat="1" ht="13.5" customHeight="1">
      <c r="A95" s="2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6"/>
      <c r="P95" s="86"/>
      <c r="Q95" s="75"/>
      <c r="R95" s="86"/>
      <c r="S95" s="86"/>
      <c r="T95" s="75"/>
      <c r="U95" s="86"/>
      <c r="V95" s="86"/>
      <c r="W95" s="75"/>
      <c r="X95" s="86"/>
      <c r="Y95" s="86"/>
      <c r="Z95" s="75"/>
      <c r="AA95" s="86"/>
      <c r="AB95" s="86"/>
      <c r="AC95" s="75"/>
      <c r="AD95" s="86"/>
      <c r="AE95" s="86"/>
      <c r="AF95" s="75"/>
      <c r="AG95" s="86"/>
      <c r="AH95" s="86"/>
      <c r="AI95" s="75"/>
      <c r="AJ95" s="85"/>
      <c r="AK95" s="85"/>
      <c r="AL95" s="86"/>
      <c r="AM95" s="86"/>
      <c r="AN95" s="86"/>
      <c r="AO95" s="86"/>
      <c r="AP95" s="86"/>
      <c r="AQ95" s="24"/>
      <c r="AR95" s="24"/>
      <c r="AS95" s="24"/>
      <c r="AT95" s="24"/>
      <c r="AU95" s="24"/>
      <c r="AV95" s="15"/>
      <c r="AW95" s="15"/>
      <c r="AX95" s="15"/>
      <c r="AY95" s="15"/>
      <c r="AZ95" s="15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</row>
    <row r="96" spans="1:150" s="27" customFormat="1" ht="13.5" customHeight="1">
      <c r="A96" s="2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6"/>
      <c r="P96" s="86"/>
      <c r="Q96" s="75"/>
      <c r="R96" s="86"/>
      <c r="S96" s="86"/>
      <c r="T96" s="75"/>
      <c r="U96" s="86"/>
      <c r="V96" s="86"/>
      <c r="W96" s="75"/>
      <c r="X96" s="86"/>
      <c r="Y96" s="86"/>
      <c r="Z96" s="75"/>
      <c r="AA96" s="86"/>
      <c r="AB96" s="86"/>
      <c r="AC96" s="75"/>
      <c r="AD96" s="86"/>
      <c r="AE96" s="86"/>
      <c r="AF96" s="75"/>
      <c r="AG96" s="86"/>
      <c r="AH96" s="86"/>
      <c r="AI96" s="75"/>
      <c r="AJ96" s="85"/>
      <c r="AK96" s="85"/>
      <c r="AL96" s="86"/>
      <c r="AM96" s="86"/>
      <c r="AN96" s="86"/>
      <c r="AO96" s="86"/>
      <c r="AP96" s="86"/>
      <c r="AQ96" s="24"/>
      <c r="AR96" s="24"/>
      <c r="AS96" s="24"/>
      <c r="AT96" s="24"/>
      <c r="AU96" s="24"/>
      <c r="AV96" s="15"/>
      <c r="AW96" s="15"/>
      <c r="AX96" s="15"/>
      <c r="AY96" s="15"/>
      <c r="AZ96" s="15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</row>
    <row r="97" spans="1:150" s="27" customFormat="1" ht="13.5" customHeight="1">
      <c r="A97" s="2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6"/>
      <c r="P97" s="86"/>
      <c r="Q97" s="75"/>
      <c r="R97" s="86"/>
      <c r="S97" s="86"/>
      <c r="T97" s="75"/>
      <c r="U97" s="86"/>
      <c r="V97" s="86"/>
      <c r="W97" s="75"/>
      <c r="X97" s="86"/>
      <c r="Y97" s="86"/>
      <c r="Z97" s="75"/>
      <c r="AA97" s="86"/>
      <c r="AB97" s="86"/>
      <c r="AC97" s="75"/>
      <c r="AD97" s="86"/>
      <c r="AE97" s="86"/>
      <c r="AF97" s="75"/>
      <c r="AG97" s="86"/>
      <c r="AH97" s="86"/>
      <c r="AI97" s="75"/>
      <c r="AJ97" s="85"/>
      <c r="AK97" s="85"/>
      <c r="AL97" s="86"/>
      <c r="AM97" s="86"/>
      <c r="AN97" s="86"/>
      <c r="AO97" s="86"/>
      <c r="AP97" s="86"/>
      <c r="AQ97" s="24"/>
      <c r="AR97" s="24"/>
      <c r="AS97" s="24"/>
      <c r="AT97" s="24"/>
      <c r="AU97" s="24"/>
      <c r="AV97" s="15"/>
      <c r="AW97" s="15"/>
      <c r="AX97" s="15"/>
      <c r="AY97" s="15"/>
      <c r="AZ97" s="15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</row>
    <row r="98" spans="1:150" s="27" customFormat="1" ht="13.5" customHeight="1">
      <c r="A98" s="2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6"/>
      <c r="P98" s="86"/>
      <c r="Q98" s="75"/>
      <c r="R98" s="86"/>
      <c r="S98" s="86"/>
      <c r="T98" s="75"/>
      <c r="U98" s="86"/>
      <c r="V98" s="86"/>
      <c r="W98" s="75"/>
      <c r="X98" s="86"/>
      <c r="Y98" s="86"/>
      <c r="Z98" s="75"/>
      <c r="AA98" s="86"/>
      <c r="AB98" s="86"/>
      <c r="AC98" s="75"/>
      <c r="AD98" s="86"/>
      <c r="AE98" s="86"/>
      <c r="AF98" s="75"/>
      <c r="AG98" s="86"/>
      <c r="AH98" s="86"/>
      <c r="AI98" s="75"/>
      <c r="AJ98" s="85"/>
      <c r="AK98" s="85"/>
      <c r="AL98" s="86"/>
      <c r="AM98" s="86"/>
      <c r="AN98" s="86"/>
      <c r="AO98" s="86"/>
      <c r="AP98" s="86"/>
      <c r="AQ98" s="24"/>
      <c r="AR98" s="24"/>
      <c r="AS98" s="24"/>
      <c r="AT98" s="24"/>
      <c r="AU98" s="24"/>
      <c r="AV98" s="15"/>
      <c r="AW98" s="15"/>
      <c r="AX98" s="15"/>
      <c r="AY98" s="15"/>
      <c r="AZ98" s="15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</row>
    <row r="99" spans="1:150" s="27" customFormat="1" ht="13.5" customHeight="1">
      <c r="A99" s="2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6"/>
      <c r="P99" s="86"/>
      <c r="Q99" s="75"/>
      <c r="R99" s="86"/>
      <c r="S99" s="86"/>
      <c r="T99" s="75"/>
      <c r="U99" s="86"/>
      <c r="V99" s="86"/>
      <c r="W99" s="75"/>
      <c r="X99" s="86"/>
      <c r="Y99" s="86"/>
      <c r="Z99" s="75"/>
      <c r="AA99" s="86"/>
      <c r="AB99" s="86"/>
      <c r="AC99" s="75"/>
      <c r="AD99" s="86"/>
      <c r="AE99" s="86"/>
      <c r="AF99" s="75"/>
      <c r="AG99" s="86"/>
      <c r="AH99" s="86"/>
      <c r="AI99" s="75"/>
      <c r="AJ99" s="85"/>
      <c r="AK99" s="85"/>
      <c r="AL99" s="86"/>
      <c r="AM99" s="86"/>
      <c r="AN99" s="86"/>
      <c r="AO99" s="86"/>
      <c r="AP99" s="86"/>
      <c r="AQ99" s="24"/>
      <c r="AR99" s="24"/>
      <c r="AS99" s="24"/>
      <c r="AT99" s="24"/>
      <c r="AU99" s="24"/>
      <c r="AV99" s="15"/>
      <c r="AW99" s="15"/>
      <c r="AX99" s="15"/>
      <c r="AY99" s="15"/>
      <c r="AZ99" s="15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</row>
    <row r="100" spans="1:150" s="27" customFormat="1" ht="13.5" customHeight="1">
      <c r="A100" s="2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6"/>
      <c r="P100" s="86"/>
      <c r="Q100" s="75"/>
      <c r="R100" s="86"/>
      <c r="S100" s="86"/>
      <c r="T100" s="75"/>
      <c r="U100" s="86"/>
      <c r="V100" s="86"/>
      <c r="W100" s="75"/>
      <c r="X100" s="86"/>
      <c r="Y100" s="86"/>
      <c r="Z100" s="75"/>
      <c r="AA100" s="86"/>
      <c r="AB100" s="86"/>
      <c r="AC100" s="75"/>
      <c r="AD100" s="86"/>
      <c r="AE100" s="86"/>
      <c r="AF100" s="75"/>
      <c r="AG100" s="86"/>
      <c r="AH100" s="86"/>
      <c r="AI100" s="75"/>
      <c r="AJ100" s="85"/>
      <c r="AK100" s="85"/>
      <c r="AL100" s="86"/>
      <c r="AM100" s="86"/>
      <c r="AN100" s="86"/>
      <c r="AO100" s="86"/>
      <c r="AP100" s="86"/>
      <c r="AQ100" s="24"/>
      <c r="AR100" s="24"/>
      <c r="AS100" s="24"/>
      <c r="AT100" s="24"/>
      <c r="AU100" s="24"/>
      <c r="AV100" s="15"/>
      <c r="AW100" s="15"/>
      <c r="AX100" s="15"/>
      <c r="AY100" s="15"/>
      <c r="AZ100" s="15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</row>
    <row r="101" spans="1:150" s="27" customFormat="1" ht="13.5" customHeight="1">
      <c r="A101" s="2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6"/>
      <c r="P101" s="86"/>
      <c r="Q101" s="75"/>
      <c r="R101" s="86"/>
      <c r="S101" s="86"/>
      <c r="T101" s="75"/>
      <c r="U101" s="86"/>
      <c r="V101" s="86"/>
      <c r="W101" s="75"/>
      <c r="X101" s="86"/>
      <c r="Y101" s="86"/>
      <c r="Z101" s="75"/>
      <c r="AA101" s="86"/>
      <c r="AB101" s="86"/>
      <c r="AC101" s="75"/>
      <c r="AD101" s="86"/>
      <c r="AE101" s="86"/>
      <c r="AF101" s="75"/>
      <c r="AG101" s="86"/>
      <c r="AH101" s="86"/>
      <c r="AI101" s="75"/>
      <c r="AJ101" s="85"/>
      <c r="AK101" s="85"/>
      <c r="AL101" s="86"/>
      <c r="AM101" s="86"/>
      <c r="AN101" s="86"/>
      <c r="AO101" s="86"/>
      <c r="AP101" s="86"/>
      <c r="AQ101" s="24"/>
      <c r="AR101" s="24"/>
      <c r="AS101" s="24"/>
      <c r="AT101" s="24"/>
      <c r="AU101" s="24"/>
      <c r="AV101" s="15"/>
      <c r="AW101" s="15"/>
      <c r="AX101" s="15"/>
      <c r="AY101" s="15"/>
      <c r="AZ101" s="15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</row>
    <row r="102" spans="1:150" s="27" customFormat="1" ht="13.5" customHeight="1">
      <c r="A102" s="2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6"/>
      <c r="P102" s="86"/>
      <c r="Q102" s="75"/>
      <c r="R102" s="86"/>
      <c r="S102" s="86"/>
      <c r="T102" s="75"/>
      <c r="U102" s="86"/>
      <c r="V102" s="86"/>
      <c r="W102" s="75"/>
      <c r="X102" s="86"/>
      <c r="Y102" s="86"/>
      <c r="Z102" s="75"/>
      <c r="AA102" s="86"/>
      <c r="AB102" s="86"/>
      <c r="AC102" s="75"/>
      <c r="AD102" s="86"/>
      <c r="AE102" s="86"/>
      <c r="AF102" s="75"/>
      <c r="AG102" s="86"/>
      <c r="AH102" s="86"/>
      <c r="AI102" s="75"/>
      <c r="AJ102" s="85"/>
      <c r="AK102" s="85"/>
      <c r="AL102" s="86"/>
      <c r="AM102" s="86"/>
      <c r="AN102" s="86"/>
      <c r="AO102" s="86"/>
      <c r="AP102" s="86"/>
      <c r="AQ102" s="24"/>
      <c r="AR102" s="24"/>
      <c r="AS102" s="24"/>
      <c r="AT102" s="24"/>
      <c r="AU102" s="24"/>
      <c r="AV102" s="15"/>
      <c r="AW102" s="15"/>
      <c r="AX102" s="15"/>
      <c r="AY102" s="15"/>
      <c r="AZ102" s="15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</row>
    <row r="103" spans="1:150" s="27" customFormat="1" ht="13.5" customHeight="1">
      <c r="A103" s="24"/>
      <c r="B103" s="233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6"/>
      <c r="P103" s="86"/>
      <c r="Q103" s="75"/>
      <c r="R103" s="86"/>
      <c r="S103" s="86"/>
      <c r="T103" s="75"/>
      <c r="U103" s="86"/>
      <c r="V103" s="86"/>
      <c r="W103" s="75"/>
      <c r="X103" s="86"/>
      <c r="Y103" s="86"/>
      <c r="Z103" s="75"/>
      <c r="AA103" s="86"/>
      <c r="AB103" s="86"/>
      <c r="AC103" s="75"/>
      <c r="AD103" s="86"/>
      <c r="AE103" s="86"/>
      <c r="AF103" s="75"/>
      <c r="AG103" s="86"/>
      <c r="AH103" s="86"/>
      <c r="AI103" s="75"/>
      <c r="AJ103" s="85"/>
      <c r="AK103" s="85"/>
      <c r="AL103" s="86"/>
      <c r="AM103" s="86"/>
      <c r="AN103" s="86"/>
      <c r="AO103" s="86"/>
      <c r="AP103" s="86"/>
      <c r="AQ103" s="24"/>
      <c r="AR103" s="24"/>
      <c r="AS103" s="24"/>
      <c r="AT103" s="24"/>
      <c r="AU103" s="24"/>
      <c r="AV103" s="15"/>
      <c r="AW103" s="15"/>
      <c r="AX103" s="15"/>
      <c r="AY103" s="15"/>
      <c r="AZ103" s="15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</row>
    <row r="104" spans="1:150" s="27" customFormat="1" ht="13.5" customHeight="1">
      <c r="A104" s="24"/>
      <c r="B104" s="232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6"/>
      <c r="P104" s="86"/>
      <c r="Q104" s="75"/>
      <c r="R104" s="86"/>
      <c r="S104" s="86"/>
      <c r="T104" s="75"/>
      <c r="U104" s="86"/>
      <c r="V104" s="86"/>
      <c r="W104" s="75"/>
      <c r="X104" s="86"/>
      <c r="Y104" s="86"/>
      <c r="Z104" s="75"/>
      <c r="AA104" s="86"/>
      <c r="AB104" s="86"/>
      <c r="AC104" s="75"/>
      <c r="AD104" s="86"/>
      <c r="AE104" s="86"/>
      <c r="AF104" s="75"/>
      <c r="AG104" s="86"/>
      <c r="AH104" s="86"/>
      <c r="AI104" s="75"/>
      <c r="AJ104" s="85"/>
      <c r="AK104" s="85"/>
      <c r="AL104" s="86"/>
      <c r="AM104" s="86"/>
      <c r="AN104" s="86"/>
      <c r="AO104" s="86"/>
      <c r="AP104" s="86"/>
      <c r="AQ104" s="24"/>
      <c r="AR104" s="24"/>
      <c r="AS104" s="24"/>
      <c r="AT104" s="24"/>
      <c r="AU104" s="24"/>
      <c r="AV104" s="15"/>
      <c r="AW104" s="15"/>
      <c r="AX104" s="15"/>
      <c r="AY104" s="15"/>
      <c r="AZ104" s="15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</row>
    <row r="105" spans="1:150" s="27" customFormat="1" ht="13.5" customHeight="1">
      <c r="A105" s="2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6"/>
      <c r="P105" s="86"/>
      <c r="Q105" s="75"/>
      <c r="R105" s="86"/>
      <c r="S105" s="86"/>
      <c r="T105" s="75"/>
      <c r="U105" s="86"/>
      <c r="V105" s="86"/>
      <c r="W105" s="75"/>
      <c r="X105" s="86"/>
      <c r="Y105" s="86"/>
      <c r="Z105" s="75"/>
      <c r="AA105" s="86"/>
      <c r="AB105" s="86"/>
      <c r="AC105" s="75"/>
      <c r="AD105" s="86"/>
      <c r="AE105" s="86"/>
      <c r="AF105" s="75"/>
      <c r="AG105" s="86"/>
      <c r="AH105" s="86"/>
      <c r="AI105" s="75"/>
      <c r="AJ105" s="85"/>
      <c r="AK105" s="85"/>
      <c r="AL105" s="86"/>
      <c r="AM105" s="86"/>
      <c r="AN105" s="86"/>
      <c r="AO105" s="86"/>
      <c r="AP105" s="86"/>
      <c r="AQ105" s="24"/>
      <c r="AR105" s="24"/>
      <c r="AS105" s="24"/>
      <c r="AT105" s="24"/>
      <c r="AU105" s="24"/>
      <c r="AV105" s="15"/>
      <c r="AW105" s="15"/>
      <c r="AX105" s="15"/>
      <c r="AY105" s="15"/>
      <c r="AZ105" s="15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</row>
    <row r="106" spans="1:150" s="27" customFormat="1" ht="13.5" customHeight="1">
      <c r="A106" s="2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6"/>
      <c r="P106" s="86"/>
      <c r="Q106" s="75"/>
      <c r="R106" s="86"/>
      <c r="S106" s="86"/>
      <c r="T106" s="75"/>
      <c r="U106" s="86"/>
      <c r="V106" s="86"/>
      <c r="W106" s="75"/>
      <c r="X106" s="86"/>
      <c r="Y106" s="86"/>
      <c r="Z106" s="75"/>
      <c r="AA106" s="86"/>
      <c r="AB106" s="86"/>
      <c r="AC106" s="75"/>
      <c r="AD106" s="86"/>
      <c r="AE106" s="86"/>
      <c r="AF106" s="75"/>
      <c r="AG106" s="86"/>
      <c r="AH106" s="86"/>
      <c r="AI106" s="75"/>
      <c r="AJ106" s="85"/>
      <c r="AK106" s="85"/>
      <c r="AL106" s="86"/>
      <c r="AM106" s="86"/>
      <c r="AN106" s="86"/>
      <c r="AO106" s="86"/>
      <c r="AP106" s="86"/>
      <c r="AQ106" s="24"/>
      <c r="AR106" s="24"/>
      <c r="AS106" s="24"/>
      <c r="AT106" s="24"/>
      <c r="AU106" s="24"/>
      <c r="AV106" s="15"/>
      <c r="AW106" s="15"/>
      <c r="AX106" s="15"/>
      <c r="AY106" s="15"/>
      <c r="AZ106" s="15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</row>
    <row r="107" spans="1:150" s="27" customFormat="1" ht="13.5" customHeight="1">
      <c r="A107" s="2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6"/>
      <c r="P107" s="86"/>
      <c r="Q107" s="75"/>
      <c r="R107" s="86"/>
      <c r="S107" s="86"/>
      <c r="T107" s="75"/>
      <c r="U107" s="86"/>
      <c r="V107" s="86"/>
      <c r="W107" s="75"/>
      <c r="X107" s="86"/>
      <c r="Y107" s="86"/>
      <c r="Z107" s="75"/>
      <c r="AA107" s="86"/>
      <c r="AB107" s="86"/>
      <c r="AC107" s="75"/>
      <c r="AD107" s="86"/>
      <c r="AE107" s="86"/>
      <c r="AF107" s="75"/>
      <c r="AG107" s="86"/>
      <c r="AH107" s="86"/>
      <c r="AI107" s="75"/>
      <c r="AJ107" s="85"/>
      <c r="AK107" s="85"/>
      <c r="AL107" s="86"/>
      <c r="AM107" s="86"/>
      <c r="AN107" s="86"/>
      <c r="AO107" s="86"/>
      <c r="AP107" s="86"/>
      <c r="AQ107" s="24"/>
      <c r="AR107" s="24"/>
      <c r="AS107" s="24"/>
      <c r="AT107" s="24"/>
      <c r="AU107" s="24"/>
      <c r="AV107" s="15"/>
      <c r="AW107" s="15"/>
      <c r="AX107" s="15"/>
      <c r="AY107" s="15"/>
      <c r="AZ107" s="15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</row>
    <row r="108" spans="1:150" s="27" customFormat="1" ht="13.5" customHeight="1">
      <c r="A108" s="2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6"/>
      <c r="P108" s="86"/>
      <c r="Q108" s="75"/>
      <c r="R108" s="86"/>
      <c r="S108" s="86"/>
      <c r="T108" s="75"/>
      <c r="U108" s="86"/>
      <c r="V108" s="86"/>
      <c r="W108" s="75"/>
      <c r="X108" s="86"/>
      <c r="Y108" s="86"/>
      <c r="Z108" s="75"/>
      <c r="AA108" s="86"/>
      <c r="AB108" s="86"/>
      <c r="AC108" s="75"/>
      <c r="AD108" s="86"/>
      <c r="AE108" s="86"/>
      <c r="AF108" s="75"/>
      <c r="AG108" s="86"/>
      <c r="AH108" s="86"/>
      <c r="AI108" s="75"/>
      <c r="AJ108" s="85"/>
      <c r="AK108" s="85"/>
      <c r="AL108" s="86"/>
      <c r="AM108" s="86"/>
      <c r="AN108" s="86"/>
      <c r="AO108" s="86"/>
      <c r="AP108" s="86"/>
      <c r="AQ108" s="24"/>
      <c r="AR108" s="24"/>
      <c r="AS108" s="24"/>
      <c r="AT108" s="24"/>
      <c r="AU108" s="24"/>
      <c r="AV108" s="15"/>
      <c r="AW108" s="15"/>
      <c r="AX108" s="15"/>
      <c r="AY108" s="15"/>
      <c r="AZ108" s="15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</row>
    <row r="109" spans="1:150" s="27" customFormat="1" ht="13.5" customHeight="1">
      <c r="A109" s="2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6"/>
      <c r="P109" s="86"/>
      <c r="Q109" s="75"/>
      <c r="R109" s="86"/>
      <c r="S109" s="86"/>
      <c r="T109" s="75"/>
      <c r="U109" s="86"/>
      <c r="V109" s="86"/>
      <c r="W109" s="75"/>
      <c r="X109" s="86"/>
      <c r="Y109" s="86"/>
      <c r="Z109" s="75"/>
      <c r="AA109" s="86"/>
      <c r="AB109" s="86"/>
      <c r="AC109" s="75"/>
      <c r="AD109" s="86"/>
      <c r="AE109" s="86"/>
      <c r="AF109" s="75"/>
      <c r="AG109" s="86"/>
      <c r="AH109" s="86"/>
      <c r="AI109" s="75"/>
      <c r="AJ109" s="85"/>
      <c r="AK109" s="85"/>
      <c r="AL109" s="86"/>
      <c r="AM109" s="86"/>
      <c r="AN109" s="86"/>
      <c r="AO109" s="86"/>
      <c r="AP109" s="86"/>
      <c r="AQ109" s="24"/>
      <c r="AR109" s="24"/>
      <c r="AS109" s="24"/>
      <c r="AT109" s="24"/>
      <c r="AU109" s="24"/>
      <c r="AV109" s="15"/>
      <c r="AW109" s="15"/>
      <c r="AX109" s="15"/>
      <c r="AY109" s="15"/>
      <c r="AZ109" s="15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</row>
    <row r="110" spans="1:150" s="27" customFormat="1" ht="13.5" customHeight="1">
      <c r="A110" s="2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6"/>
      <c r="P110" s="86"/>
      <c r="Q110" s="75"/>
      <c r="R110" s="86"/>
      <c r="S110" s="86"/>
      <c r="T110" s="75"/>
      <c r="U110" s="86"/>
      <c r="V110" s="86"/>
      <c r="W110" s="75"/>
      <c r="X110" s="86"/>
      <c r="Y110" s="86"/>
      <c r="Z110" s="75"/>
      <c r="AA110" s="86"/>
      <c r="AB110" s="86"/>
      <c r="AC110" s="75"/>
      <c r="AD110" s="86"/>
      <c r="AE110" s="86"/>
      <c r="AF110" s="75"/>
      <c r="AG110" s="86"/>
      <c r="AH110" s="86"/>
      <c r="AI110" s="75"/>
      <c r="AJ110" s="85"/>
      <c r="AK110" s="85"/>
      <c r="AL110" s="86"/>
      <c r="AM110" s="86"/>
      <c r="AN110" s="86"/>
      <c r="AO110" s="86"/>
      <c r="AP110" s="86"/>
      <c r="AQ110" s="24"/>
      <c r="AR110" s="24"/>
      <c r="AS110" s="24"/>
      <c r="AT110" s="24"/>
      <c r="AU110" s="24"/>
      <c r="AV110" s="15"/>
      <c r="AW110" s="15"/>
      <c r="AX110" s="15"/>
      <c r="AY110" s="15"/>
      <c r="AZ110" s="15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</row>
    <row r="111" spans="1:150" s="27" customFormat="1" ht="13.5" customHeight="1">
      <c r="A111" s="2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6"/>
      <c r="P111" s="86"/>
      <c r="Q111" s="75"/>
      <c r="R111" s="86"/>
      <c r="S111" s="86"/>
      <c r="T111" s="75"/>
      <c r="U111" s="86"/>
      <c r="V111" s="86"/>
      <c r="W111" s="75"/>
      <c r="X111" s="86"/>
      <c r="Y111" s="86"/>
      <c r="Z111" s="75"/>
      <c r="AA111" s="86"/>
      <c r="AB111" s="86"/>
      <c r="AC111" s="75"/>
      <c r="AD111" s="86"/>
      <c r="AE111" s="86"/>
      <c r="AF111" s="75"/>
      <c r="AG111" s="86"/>
      <c r="AH111" s="86"/>
      <c r="AI111" s="75"/>
      <c r="AJ111" s="85"/>
      <c r="AK111" s="85"/>
      <c r="AL111" s="86"/>
      <c r="AM111" s="86"/>
      <c r="AN111" s="86"/>
      <c r="AO111" s="86"/>
      <c r="AP111" s="86"/>
      <c r="AQ111" s="24"/>
      <c r="AR111" s="24"/>
      <c r="AS111" s="24"/>
      <c r="AT111" s="24"/>
      <c r="AU111" s="24"/>
      <c r="AV111" s="15"/>
      <c r="AW111" s="15"/>
      <c r="AX111" s="15"/>
      <c r="AY111" s="15"/>
      <c r="AZ111" s="15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</row>
    <row r="112" spans="1:150" s="27" customFormat="1" ht="13.5" customHeight="1">
      <c r="A112" s="2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6"/>
      <c r="P112" s="86"/>
      <c r="Q112" s="75"/>
      <c r="R112" s="86"/>
      <c r="S112" s="86"/>
      <c r="T112" s="75"/>
      <c r="U112" s="86"/>
      <c r="V112" s="86"/>
      <c r="W112" s="75"/>
      <c r="X112" s="86"/>
      <c r="Y112" s="86"/>
      <c r="Z112" s="75"/>
      <c r="AA112" s="86"/>
      <c r="AB112" s="86"/>
      <c r="AC112" s="75"/>
      <c r="AD112" s="86"/>
      <c r="AE112" s="86"/>
      <c r="AF112" s="75"/>
      <c r="AG112" s="86"/>
      <c r="AH112" s="86"/>
      <c r="AI112" s="75"/>
      <c r="AJ112" s="85"/>
      <c r="AK112" s="85"/>
      <c r="AL112" s="86"/>
      <c r="AM112" s="86"/>
      <c r="AN112" s="86"/>
      <c r="AO112" s="86"/>
      <c r="AP112" s="86"/>
      <c r="AQ112" s="24"/>
      <c r="AR112" s="24"/>
      <c r="AS112" s="24"/>
      <c r="AT112" s="24"/>
      <c r="AU112" s="24"/>
      <c r="AV112" s="15"/>
      <c r="AW112" s="15"/>
      <c r="AX112" s="15"/>
      <c r="AY112" s="15"/>
      <c r="AZ112" s="15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</row>
    <row r="113" spans="1:150" s="27" customFormat="1" ht="13.5" customHeight="1">
      <c r="A113" s="2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6"/>
      <c r="P113" s="86"/>
      <c r="Q113" s="75"/>
      <c r="R113" s="86"/>
      <c r="S113" s="86"/>
      <c r="T113" s="75"/>
      <c r="U113" s="86"/>
      <c r="V113" s="86"/>
      <c r="W113" s="75"/>
      <c r="X113" s="86"/>
      <c r="Y113" s="86"/>
      <c r="Z113" s="75"/>
      <c r="AA113" s="86"/>
      <c r="AB113" s="86"/>
      <c r="AC113" s="75"/>
      <c r="AD113" s="86"/>
      <c r="AE113" s="86"/>
      <c r="AF113" s="75"/>
      <c r="AG113" s="86"/>
      <c r="AH113" s="86"/>
      <c r="AI113" s="75"/>
      <c r="AJ113" s="85"/>
      <c r="AK113" s="85"/>
      <c r="AL113" s="86"/>
      <c r="AM113" s="86"/>
      <c r="AN113" s="86"/>
      <c r="AO113" s="86"/>
      <c r="AP113" s="86"/>
      <c r="AQ113" s="24"/>
      <c r="AR113" s="24"/>
      <c r="AS113" s="24"/>
      <c r="AT113" s="24"/>
      <c r="AU113" s="24"/>
      <c r="AV113" s="15"/>
      <c r="AW113" s="15"/>
      <c r="AX113" s="15"/>
      <c r="AY113" s="15"/>
      <c r="AZ113" s="15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</row>
    <row r="114" spans="1:150" s="27" customFormat="1" ht="13.5" customHeight="1">
      <c r="A114" s="2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6"/>
      <c r="P114" s="86"/>
      <c r="Q114" s="75"/>
      <c r="R114" s="86"/>
      <c r="S114" s="86"/>
      <c r="T114" s="75"/>
      <c r="U114" s="86"/>
      <c r="V114" s="86"/>
      <c r="W114" s="75"/>
      <c r="X114" s="86"/>
      <c r="Y114" s="86"/>
      <c r="Z114" s="75"/>
      <c r="AA114" s="86"/>
      <c r="AB114" s="86"/>
      <c r="AC114" s="75"/>
      <c r="AD114" s="86"/>
      <c r="AE114" s="86"/>
      <c r="AF114" s="75"/>
      <c r="AG114" s="86"/>
      <c r="AH114" s="86"/>
      <c r="AI114" s="75"/>
      <c r="AJ114" s="85"/>
      <c r="AK114" s="85"/>
      <c r="AL114" s="86"/>
      <c r="AM114" s="86"/>
      <c r="AN114" s="86"/>
      <c r="AO114" s="86"/>
      <c r="AP114" s="86"/>
      <c r="AQ114" s="24"/>
      <c r="AR114" s="24"/>
      <c r="AS114" s="24"/>
      <c r="AT114" s="24"/>
      <c r="AU114" s="24"/>
      <c r="AV114" s="15"/>
      <c r="AW114" s="15"/>
      <c r="AX114" s="15"/>
      <c r="AY114" s="15"/>
      <c r="AZ114" s="15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</row>
    <row r="115" spans="1:150" s="27" customFormat="1" ht="13.5" customHeight="1">
      <c r="A115" s="2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6"/>
      <c r="P115" s="86"/>
      <c r="Q115" s="75"/>
      <c r="R115" s="86"/>
      <c r="S115" s="86"/>
      <c r="T115" s="75"/>
      <c r="U115" s="86"/>
      <c r="V115" s="86"/>
      <c r="W115" s="75"/>
      <c r="X115" s="86"/>
      <c r="Y115" s="86"/>
      <c r="Z115" s="75"/>
      <c r="AA115" s="86"/>
      <c r="AB115" s="86"/>
      <c r="AC115" s="75"/>
      <c r="AD115" s="86"/>
      <c r="AE115" s="86"/>
      <c r="AF115" s="75"/>
      <c r="AG115" s="86"/>
      <c r="AH115" s="86"/>
      <c r="AI115" s="75"/>
      <c r="AJ115" s="85"/>
      <c r="AK115" s="85"/>
      <c r="AL115" s="86"/>
      <c r="AM115" s="86"/>
      <c r="AN115" s="86"/>
      <c r="AO115" s="86"/>
      <c r="AP115" s="86"/>
      <c r="AQ115" s="24"/>
      <c r="AR115" s="24"/>
      <c r="AS115" s="24"/>
      <c r="AT115" s="24"/>
      <c r="AU115" s="24"/>
      <c r="AV115" s="15"/>
      <c r="AW115" s="15"/>
      <c r="AX115" s="15"/>
      <c r="AY115" s="15"/>
      <c r="AZ115" s="15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</row>
    <row r="116" spans="1:150" s="27" customFormat="1" ht="13.5" customHeight="1">
      <c r="A116" s="2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6"/>
      <c r="P116" s="86"/>
      <c r="Q116" s="75"/>
      <c r="R116" s="86"/>
      <c r="S116" s="86"/>
      <c r="T116" s="75"/>
      <c r="U116" s="86"/>
      <c r="V116" s="86"/>
      <c r="W116" s="75"/>
      <c r="X116" s="86"/>
      <c r="Y116" s="86"/>
      <c r="Z116" s="75"/>
      <c r="AA116" s="86"/>
      <c r="AB116" s="86"/>
      <c r="AC116" s="75"/>
      <c r="AD116" s="86"/>
      <c r="AE116" s="86"/>
      <c r="AF116" s="75"/>
      <c r="AG116" s="86"/>
      <c r="AH116" s="86"/>
      <c r="AI116" s="75"/>
      <c r="AJ116" s="85"/>
      <c r="AK116" s="85"/>
      <c r="AL116" s="86"/>
      <c r="AM116" s="86"/>
      <c r="AN116" s="86"/>
      <c r="AO116" s="86"/>
      <c r="AP116" s="86"/>
      <c r="AQ116" s="24"/>
      <c r="AR116" s="24"/>
      <c r="AS116" s="24"/>
      <c r="AT116" s="24"/>
      <c r="AU116" s="24"/>
      <c r="AV116" s="15"/>
      <c r="AW116" s="15"/>
      <c r="AX116" s="15"/>
      <c r="AY116" s="15"/>
      <c r="AZ116" s="15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</row>
    <row r="117" spans="1:150" s="27" customFormat="1" ht="13.5" customHeight="1">
      <c r="A117" s="2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6"/>
      <c r="P117" s="86"/>
      <c r="Q117" s="75"/>
      <c r="R117" s="86"/>
      <c r="S117" s="86"/>
      <c r="T117" s="75"/>
      <c r="U117" s="86"/>
      <c r="V117" s="86"/>
      <c r="W117" s="75"/>
      <c r="X117" s="86"/>
      <c r="Y117" s="86"/>
      <c r="Z117" s="75"/>
      <c r="AA117" s="86"/>
      <c r="AB117" s="86"/>
      <c r="AC117" s="75"/>
      <c r="AD117" s="86"/>
      <c r="AE117" s="86"/>
      <c r="AF117" s="75"/>
      <c r="AG117" s="86"/>
      <c r="AH117" s="86"/>
      <c r="AI117" s="75"/>
      <c r="AJ117" s="85"/>
      <c r="AK117" s="85"/>
      <c r="AL117" s="86"/>
      <c r="AM117" s="86"/>
      <c r="AN117" s="86"/>
      <c r="AO117" s="86"/>
      <c r="AP117" s="86"/>
      <c r="AQ117" s="24"/>
      <c r="AR117" s="24"/>
      <c r="AS117" s="24"/>
      <c r="AT117" s="24"/>
      <c r="AU117" s="24"/>
      <c r="AV117" s="15"/>
      <c r="AW117" s="15"/>
      <c r="AX117" s="15"/>
      <c r="AY117" s="15"/>
      <c r="AZ117" s="15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</row>
    <row r="118" spans="1:150" s="27" customFormat="1" ht="13.5" customHeight="1">
      <c r="A118" s="2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6"/>
      <c r="P118" s="86"/>
      <c r="Q118" s="75"/>
      <c r="R118" s="86"/>
      <c r="S118" s="86"/>
      <c r="T118" s="75"/>
      <c r="U118" s="86"/>
      <c r="V118" s="86"/>
      <c r="W118" s="75"/>
      <c r="X118" s="86"/>
      <c r="Y118" s="86"/>
      <c r="Z118" s="75"/>
      <c r="AA118" s="86"/>
      <c r="AB118" s="86"/>
      <c r="AC118" s="75"/>
      <c r="AD118" s="86"/>
      <c r="AE118" s="86"/>
      <c r="AF118" s="75"/>
      <c r="AG118" s="86"/>
      <c r="AH118" s="86"/>
      <c r="AI118" s="75"/>
      <c r="AJ118" s="85"/>
      <c r="AK118" s="85"/>
      <c r="AL118" s="86"/>
      <c r="AM118" s="86"/>
      <c r="AN118" s="86"/>
      <c r="AO118" s="86"/>
      <c r="AP118" s="86"/>
      <c r="AQ118" s="24"/>
      <c r="AR118" s="24"/>
      <c r="AS118" s="24"/>
      <c r="AT118" s="24"/>
      <c r="AU118" s="24"/>
      <c r="AV118" s="15"/>
      <c r="AW118" s="15"/>
      <c r="AX118" s="15"/>
      <c r="AY118" s="15"/>
      <c r="AZ118" s="15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</row>
    <row r="119" spans="1:150" s="27" customFormat="1" ht="13.5" customHeight="1">
      <c r="A119" s="2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6"/>
      <c r="P119" s="86"/>
      <c r="Q119" s="75"/>
      <c r="R119" s="86"/>
      <c r="S119" s="86"/>
      <c r="T119" s="75"/>
      <c r="U119" s="86"/>
      <c r="V119" s="86"/>
      <c r="W119" s="75"/>
      <c r="X119" s="86"/>
      <c r="Y119" s="86"/>
      <c r="Z119" s="75"/>
      <c r="AA119" s="86"/>
      <c r="AB119" s="86"/>
      <c r="AC119" s="75"/>
      <c r="AD119" s="86"/>
      <c r="AE119" s="86"/>
      <c r="AF119" s="75"/>
      <c r="AG119" s="86"/>
      <c r="AH119" s="86"/>
      <c r="AI119" s="75"/>
      <c r="AJ119" s="85"/>
      <c r="AK119" s="85"/>
      <c r="AL119" s="86"/>
      <c r="AM119" s="86"/>
      <c r="AN119" s="86"/>
      <c r="AO119" s="86"/>
      <c r="AP119" s="86"/>
      <c r="AQ119" s="24"/>
      <c r="AR119" s="24"/>
      <c r="AS119" s="24"/>
      <c r="AT119" s="24"/>
      <c r="AU119" s="24"/>
      <c r="AV119" s="15"/>
      <c r="AW119" s="15"/>
      <c r="AX119" s="15"/>
      <c r="AY119" s="15"/>
      <c r="AZ119" s="15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</row>
    <row r="120" spans="1:150" s="27" customFormat="1" ht="13.5" customHeight="1">
      <c r="A120" s="2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6"/>
      <c r="P120" s="86"/>
      <c r="Q120" s="75"/>
      <c r="R120" s="86"/>
      <c r="S120" s="86"/>
      <c r="T120" s="75"/>
      <c r="U120" s="86"/>
      <c r="V120" s="86"/>
      <c r="W120" s="75"/>
      <c r="X120" s="86"/>
      <c r="Y120" s="86"/>
      <c r="Z120" s="75"/>
      <c r="AA120" s="86"/>
      <c r="AB120" s="86"/>
      <c r="AC120" s="75"/>
      <c r="AD120" s="86"/>
      <c r="AE120" s="86"/>
      <c r="AF120" s="75"/>
      <c r="AG120" s="86"/>
      <c r="AH120" s="86"/>
      <c r="AI120" s="75"/>
      <c r="AJ120" s="85"/>
      <c r="AK120" s="85"/>
      <c r="AL120" s="86"/>
      <c r="AM120" s="86"/>
      <c r="AN120" s="86"/>
      <c r="AO120" s="86"/>
      <c r="AP120" s="86"/>
      <c r="AQ120" s="24"/>
      <c r="AR120" s="24"/>
      <c r="AS120" s="24"/>
      <c r="AT120" s="24"/>
      <c r="AU120" s="24"/>
      <c r="AV120" s="15"/>
      <c r="AW120" s="15"/>
      <c r="AX120" s="15"/>
      <c r="AY120" s="15"/>
      <c r="AZ120" s="15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</row>
    <row r="121" spans="1:150" s="27" customFormat="1" ht="13.5" customHeight="1">
      <c r="A121" s="2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6"/>
      <c r="P121" s="86"/>
      <c r="Q121" s="75"/>
      <c r="R121" s="86"/>
      <c r="S121" s="86"/>
      <c r="T121" s="75"/>
      <c r="U121" s="86"/>
      <c r="V121" s="86"/>
      <c r="W121" s="75"/>
      <c r="X121" s="86"/>
      <c r="Y121" s="86"/>
      <c r="Z121" s="75"/>
      <c r="AA121" s="86"/>
      <c r="AB121" s="86"/>
      <c r="AC121" s="75"/>
      <c r="AD121" s="86"/>
      <c r="AE121" s="86"/>
      <c r="AF121" s="75"/>
      <c r="AG121" s="86"/>
      <c r="AH121" s="86"/>
      <c r="AI121" s="75"/>
      <c r="AJ121" s="85"/>
      <c r="AK121" s="85"/>
      <c r="AL121" s="86"/>
      <c r="AM121" s="86"/>
      <c r="AN121" s="86"/>
      <c r="AO121" s="86"/>
      <c r="AP121" s="86"/>
      <c r="AQ121" s="24"/>
      <c r="AR121" s="24"/>
      <c r="AS121" s="24"/>
      <c r="AT121" s="24"/>
      <c r="AU121" s="24"/>
      <c r="AV121" s="15"/>
      <c r="AW121" s="15"/>
      <c r="AX121" s="15"/>
      <c r="AY121" s="15"/>
      <c r="AZ121" s="15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</row>
    <row r="122" spans="1:150" s="27" customFormat="1" ht="13.5" customHeight="1">
      <c r="A122" s="2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6"/>
      <c r="P122" s="86"/>
      <c r="Q122" s="75"/>
      <c r="R122" s="86"/>
      <c r="S122" s="86"/>
      <c r="T122" s="75"/>
      <c r="U122" s="86"/>
      <c r="V122" s="86"/>
      <c r="W122" s="75"/>
      <c r="X122" s="86"/>
      <c r="Y122" s="86"/>
      <c r="Z122" s="75"/>
      <c r="AA122" s="86"/>
      <c r="AB122" s="86"/>
      <c r="AC122" s="75"/>
      <c r="AD122" s="86"/>
      <c r="AE122" s="86"/>
      <c r="AF122" s="75"/>
      <c r="AG122" s="86"/>
      <c r="AH122" s="86"/>
      <c r="AI122" s="75"/>
      <c r="AJ122" s="85"/>
      <c r="AK122" s="85"/>
      <c r="AL122" s="86"/>
      <c r="AM122" s="86"/>
      <c r="AN122" s="86"/>
      <c r="AO122" s="86"/>
      <c r="AP122" s="86"/>
      <c r="AQ122" s="24"/>
      <c r="AR122" s="24"/>
      <c r="AS122" s="24"/>
      <c r="AT122" s="24"/>
      <c r="AU122" s="24"/>
      <c r="AV122" s="15"/>
      <c r="AW122" s="15"/>
      <c r="AX122" s="15"/>
      <c r="AY122" s="15"/>
      <c r="AZ122" s="15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</row>
    <row r="123" spans="1:150" s="27" customFormat="1" ht="13.5" customHeight="1">
      <c r="A123" s="2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6"/>
      <c r="P123" s="86"/>
      <c r="Q123" s="75"/>
      <c r="R123" s="86"/>
      <c r="S123" s="86"/>
      <c r="T123" s="75"/>
      <c r="U123" s="86"/>
      <c r="V123" s="86"/>
      <c r="W123" s="75"/>
      <c r="X123" s="86"/>
      <c r="Y123" s="86"/>
      <c r="Z123" s="75"/>
      <c r="AA123" s="86"/>
      <c r="AB123" s="86"/>
      <c r="AC123" s="75"/>
      <c r="AD123" s="86"/>
      <c r="AE123" s="86"/>
      <c r="AF123" s="75"/>
      <c r="AG123" s="86"/>
      <c r="AH123" s="86"/>
      <c r="AI123" s="75"/>
      <c r="AJ123" s="85"/>
      <c r="AK123" s="85"/>
      <c r="AL123" s="86"/>
      <c r="AM123" s="86"/>
      <c r="AN123" s="86"/>
      <c r="AO123" s="86"/>
      <c r="AP123" s="86"/>
      <c r="AQ123" s="24"/>
      <c r="AR123" s="24"/>
      <c r="AS123" s="24"/>
      <c r="AT123" s="24"/>
      <c r="AU123" s="24"/>
      <c r="AV123" s="15"/>
      <c r="AW123" s="15"/>
      <c r="AX123" s="15"/>
      <c r="AY123" s="15"/>
      <c r="AZ123" s="15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</row>
    <row r="124" spans="1:150" s="27" customFormat="1" ht="13.5" customHeight="1">
      <c r="A124" s="2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6"/>
      <c r="P124" s="86"/>
      <c r="Q124" s="75"/>
      <c r="R124" s="86"/>
      <c r="S124" s="86"/>
      <c r="T124" s="75"/>
      <c r="U124" s="86"/>
      <c r="V124" s="86"/>
      <c r="W124" s="75"/>
      <c r="X124" s="86"/>
      <c r="Y124" s="86"/>
      <c r="Z124" s="75"/>
      <c r="AA124" s="86"/>
      <c r="AB124" s="86"/>
      <c r="AC124" s="75"/>
      <c r="AD124" s="86"/>
      <c r="AE124" s="86"/>
      <c r="AF124" s="75"/>
      <c r="AG124" s="86"/>
      <c r="AH124" s="86"/>
      <c r="AI124" s="75"/>
      <c r="AJ124" s="85"/>
      <c r="AK124" s="85"/>
      <c r="AL124" s="86"/>
      <c r="AM124" s="86"/>
      <c r="AN124" s="86"/>
      <c r="AO124" s="86"/>
      <c r="AP124" s="86"/>
      <c r="AQ124" s="24"/>
      <c r="AR124" s="24"/>
      <c r="AS124" s="24"/>
      <c r="AT124" s="24"/>
      <c r="AU124" s="24"/>
      <c r="AV124" s="15"/>
      <c r="AW124" s="15"/>
      <c r="AX124" s="15"/>
      <c r="AY124" s="15"/>
      <c r="AZ124" s="15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</row>
    <row r="125" spans="1:150" s="27" customFormat="1" ht="13.5" customHeight="1">
      <c r="A125" s="2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6"/>
      <c r="P125" s="86"/>
      <c r="Q125" s="75"/>
      <c r="R125" s="86"/>
      <c r="S125" s="86"/>
      <c r="T125" s="75"/>
      <c r="U125" s="86"/>
      <c r="V125" s="86"/>
      <c r="W125" s="75"/>
      <c r="X125" s="86"/>
      <c r="Y125" s="86"/>
      <c r="Z125" s="75"/>
      <c r="AA125" s="86"/>
      <c r="AB125" s="86"/>
      <c r="AC125" s="75"/>
      <c r="AD125" s="86"/>
      <c r="AE125" s="86"/>
      <c r="AF125" s="75"/>
      <c r="AG125" s="86"/>
      <c r="AH125" s="86"/>
      <c r="AI125" s="75"/>
      <c r="AJ125" s="85"/>
      <c r="AK125" s="85"/>
      <c r="AL125" s="86"/>
      <c r="AM125" s="86"/>
      <c r="AN125" s="86"/>
      <c r="AO125" s="86"/>
      <c r="AP125" s="86"/>
      <c r="AQ125" s="24"/>
      <c r="AR125" s="24"/>
      <c r="AS125" s="24"/>
      <c r="AT125" s="24"/>
      <c r="AU125" s="24"/>
      <c r="AV125" s="15"/>
      <c r="AW125" s="15"/>
      <c r="AX125" s="15"/>
      <c r="AY125" s="15"/>
      <c r="AZ125" s="15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</row>
    <row r="126" spans="1:150" s="27" customFormat="1" ht="13.5" customHeight="1">
      <c r="A126" s="2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6"/>
      <c r="P126" s="86"/>
      <c r="Q126" s="75"/>
      <c r="R126" s="86"/>
      <c r="S126" s="86"/>
      <c r="T126" s="75"/>
      <c r="U126" s="86"/>
      <c r="V126" s="86"/>
      <c r="W126" s="75"/>
      <c r="X126" s="86"/>
      <c r="Y126" s="86"/>
      <c r="Z126" s="75"/>
      <c r="AA126" s="86"/>
      <c r="AB126" s="86"/>
      <c r="AC126" s="75"/>
      <c r="AD126" s="86"/>
      <c r="AE126" s="86"/>
      <c r="AF126" s="75"/>
      <c r="AG126" s="86"/>
      <c r="AH126" s="86"/>
      <c r="AI126" s="75"/>
      <c r="AJ126" s="85"/>
      <c r="AK126" s="85"/>
      <c r="AL126" s="86"/>
      <c r="AM126" s="86"/>
      <c r="AN126" s="86"/>
      <c r="AO126" s="86"/>
      <c r="AP126" s="86"/>
      <c r="AQ126" s="24"/>
      <c r="AR126" s="24"/>
      <c r="AS126" s="24"/>
      <c r="AT126" s="24"/>
      <c r="AU126" s="24"/>
      <c r="AV126" s="15"/>
      <c r="AW126" s="15"/>
      <c r="AX126" s="15"/>
      <c r="AY126" s="15"/>
      <c r="AZ126" s="15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</row>
    <row r="127" spans="1:150" s="27" customFormat="1" ht="13.5" customHeight="1">
      <c r="A127" s="2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6"/>
      <c r="P127" s="86"/>
      <c r="Q127" s="75"/>
      <c r="R127" s="86"/>
      <c r="S127" s="86"/>
      <c r="T127" s="75"/>
      <c r="U127" s="86"/>
      <c r="V127" s="86"/>
      <c r="W127" s="75"/>
      <c r="X127" s="86"/>
      <c r="Y127" s="86"/>
      <c r="Z127" s="75"/>
      <c r="AA127" s="86"/>
      <c r="AB127" s="86"/>
      <c r="AC127" s="75"/>
      <c r="AD127" s="86"/>
      <c r="AE127" s="86"/>
      <c r="AF127" s="75"/>
      <c r="AG127" s="86"/>
      <c r="AH127" s="86"/>
      <c r="AI127" s="75"/>
      <c r="AJ127" s="85"/>
      <c r="AK127" s="85"/>
      <c r="AL127" s="86"/>
      <c r="AM127" s="86"/>
      <c r="AN127" s="86"/>
      <c r="AO127" s="86"/>
      <c r="AP127" s="86"/>
      <c r="AQ127" s="24"/>
      <c r="AR127" s="24"/>
      <c r="AS127" s="24"/>
      <c r="AT127" s="24"/>
      <c r="AU127" s="24"/>
      <c r="AV127" s="15"/>
      <c r="AW127" s="15"/>
      <c r="AX127" s="15"/>
      <c r="AY127" s="15"/>
      <c r="AZ127" s="15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</row>
    <row r="128" spans="1:150" s="27" customFormat="1" ht="13.5" customHeight="1">
      <c r="A128" s="2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6"/>
      <c r="P128" s="86"/>
      <c r="Q128" s="75"/>
      <c r="R128" s="86"/>
      <c r="S128" s="86"/>
      <c r="T128" s="75"/>
      <c r="U128" s="86"/>
      <c r="V128" s="86"/>
      <c r="W128" s="75"/>
      <c r="X128" s="86"/>
      <c r="Y128" s="86"/>
      <c r="Z128" s="75"/>
      <c r="AA128" s="86"/>
      <c r="AB128" s="86"/>
      <c r="AC128" s="75"/>
      <c r="AD128" s="86"/>
      <c r="AE128" s="86"/>
      <c r="AF128" s="75"/>
      <c r="AG128" s="86"/>
      <c r="AH128" s="86"/>
      <c r="AI128" s="75"/>
      <c r="AJ128" s="85"/>
      <c r="AK128" s="85"/>
      <c r="AL128" s="86"/>
      <c r="AM128" s="86"/>
      <c r="AN128" s="86"/>
      <c r="AO128" s="86"/>
      <c r="AP128" s="86"/>
      <c r="AQ128" s="24"/>
      <c r="AR128" s="24"/>
      <c r="AS128" s="24"/>
      <c r="AT128" s="24"/>
      <c r="AU128" s="24"/>
      <c r="AV128" s="15"/>
      <c r="AW128" s="15"/>
      <c r="AX128" s="15"/>
      <c r="AY128" s="15"/>
      <c r="AZ128" s="15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</row>
    <row r="129" spans="1:150" s="27" customFormat="1" ht="13.5" customHeight="1">
      <c r="A129" s="2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6"/>
      <c r="P129" s="86"/>
      <c r="Q129" s="75"/>
      <c r="R129" s="86"/>
      <c r="S129" s="86"/>
      <c r="T129" s="75"/>
      <c r="U129" s="86"/>
      <c r="V129" s="86"/>
      <c r="W129" s="75"/>
      <c r="X129" s="86"/>
      <c r="Y129" s="86"/>
      <c r="Z129" s="75"/>
      <c r="AA129" s="86"/>
      <c r="AB129" s="86"/>
      <c r="AC129" s="75"/>
      <c r="AD129" s="86"/>
      <c r="AE129" s="86"/>
      <c r="AF129" s="75"/>
      <c r="AG129" s="86"/>
      <c r="AH129" s="86"/>
      <c r="AI129" s="75"/>
      <c r="AJ129" s="85"/>
      <c r="AK129" s="85"/>
      <c r="AL129" s="86"/>
      <c r="AM129" s="86"/>
      <c r="AN129" s="86"/>
      <c r="AO129" s="86"/>
      <c r="AP129" s="86"/>
      <c r="AQ129" s="24"/>
      <c r="AR129" s="24"/>
      <c r="AS129" s="24"/>
      <c r="AT129" s="24"/>
      <c r="AU129" s="24"/>
      <c r="AV129" s="15"/>
      <c r="AW129" s="15"/>
      <c r="AX129" s="15"/>
      <c r="AY129" s="15"/>
      <c r="AZ129" s="15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</row>
    <row r="130" spans="1:150" s="27" customFormat="1" ht="13.5" customHeight="1">
      <c r="A130" s="2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6"/>
      <c r="P130" s="86"/>
      <c r="Q130" s="75"/>
      <c r="R130" s="86"/>
      <c r="S130" s="86"/>
      <c r="T130" s="75"/>
      <c r="U130" s="86"/>
      <c r="V130" s="86"/>
      <c r="W130" s="75"/>
      <c r="X130" s="86"/>
      <c r="Y130" s="86"/>
      <c r="Z130" s="75"/>
      <c r="AA130" s="86"/>
      <c r="AB130" s="86"/>
      <c r="AC130" s="75"/>
      <c r="AD130" s="86"/>
      <c r="AE130" s="86"/>
      <c r="AF130" s="75"/>
      <c r="AG130" s="86"/>
      <c r="AH130" s="86"/>
      <c r="AI130" s="75"/>
      <c r="AJ130" s="85"/>
      <c r="AK130" s="85"/>
      <c r="AL130" s="86"/>
      <c r="AM130" s="86"/>
      <c r="AN130" s="86"/>
      <c r="AO130" s="86"/>
      <c r="AP130" s="86"/>
      <c r="AQ130" s="24"/>
      <c r="AR130" s="24"/>
      <c r="AS130" s="24"/>
      <c r="AT130" s="24"/>
      <c r="AU130" s="24"/>
      <c r="AV130" s="15"/>
      <c r="AW130" s="15"/>
      <c r="AX130" s="15"/>
      <c r="AY130" s="15"/>
      <c r="AZ130" s="15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</row>
    <row r="131" spans="1:150" s="27" customFormat="1" ht="13.5" customHeight="1">
      <c r="A131" s="2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6"/>
      <c r="P131" s="86"/>
      <c r="Q131" s="75"/>
      <c r="R131" s="86"/>
      <c r="S131" s="86"/>
      <c r="T131" s="75"/>
      <c r="U131" s="86"/>
      <c r="V131" s="86"/>
      <c r="W131" s="75"/>
      <c r="X131" s="86"/>
      <c r="Y131" s="86"/>
      <c r="Z131" s="75"/>
      <c r="AA131" s="86"/>
      <c r="AB131" s="86"/>
      <c r="AC131" s="75"/>
      <c r="AD131" s="86"/>
      <c r="AE131" s="86"/>
      <c r="AF131" s="75"/>
      <c r="AG131" s="86"/>
      <c r="AH131" s="86"/>
      <c r="AI131" s="75"/>
      <c r="AJ131" s="85"/>
      <c r="AK131" s="85"/>
      <c r="AL131" s="86"/>
      <c r="AM131" s="86"/>
      <c r="AN131" s="86"/>
      <c r="AO131" s="86"/>
      <c r="AP131" s="86"/>
      <c r="AQ131" s="24"/>
      <c r="AR131" s="24"/>
      <c r="AS131" s="24"/>
      <c r="AT131" s="24"/>
      <c r="AU131" s="24"/>
      <c r="AV131" s="15"/>
      <c r="AW131" s="15"/>
      <c r="AX131" s="15"/>
      <c r="AY131" s="15"/>
      <c r="AZ131" s="15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</row>
    <row r="132" spans="1:150" s="27" customFormat="1" ht="13.5" customHeight="1">
      <c r="A132" s="2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6"/>
      <c r="P132" s="86"/>
      <c r="Q132" s="75"/>
      <c r="R132" s="86"/>
      <c r="S132" s="86"/>
      <c r="T132" s="75"/>
      <c r="U132" s="86"/>
      <c r="V132" s="86"/>
      <c r="W132" s="75"/>
      <c r="X132" s="86"/>
      <c r="Y132" s="86"/>
      <c r="Z132" s="75"/>
      <c r="AA132" s="86"/>
      <c r="AB132" s="86"/>
      <c r="AC132" s="75"/>
      <c r="AD132" s="86"/>
      <c r="AE132" s="86"/>
      <c r="AF132" s="75"/>
      <c r="AG132" s="86"/>
      <c r="AH132" s="86"/>
      <c r="AI132" s="75"/>
      <c r="AJ132" s="85"/>
      <c r="AK132" s="85"/>
      <c r="AL132" s="86"/>
      <c r="AM132" s="86"/>
      <c r="AN132" s="86"/>
      <c r="AO132" s="86"/>
      <c r="AP132" s="86"/>
      <c r="AQ132" s="24"/>
      <c r="AR132" s="24"/>
      <c r="AS132" s="24"/>
      <c r="AT132" s="24"/>
      <c r="AU132" s="24"/>
      <c r="AV132" s="15"/>
      <c r="AW132" s="15"/>
      <c r="AX132" s="15"/>
      <c r="AY132" s="15"/>
      <c r="AZ132" s="15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</row>
    <row r="133" spans="1:150" s="27" customFormat="1" ht="13.5" customHeight="1">
      <c r="A133" s="2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6"/>
      <c r="P133" s="86"/>
      <c r="Q133" s="75"/>
      <c r="R133" s="86"/>
      <c r="S133" s="86"/>
      <c r="T133" s="75"/>
      <c r="U133" s="86"/>
      <c r="V133" s="86"/>
      <c r="W133" s="75"/>
      <c r="X133" s="86"/>
      <c r="Y133" s="86"/>
      <c r="Z133" s="75"/>
      <c r="AA133" s="86"/>
      <c r="AB133" s="86"/>
      <c r="AC133" s="75"/>
      <c r="AD133" s="86"/>
      <c r="AE133" s="86"/>
      <c r="AF133" s="75"/>
      <c r="AG133" s="86"/>
      <c r="AH133" s="86"/>
      <c r="AI133" s="75"/>
      <c r="AJ133" s="85"/>
      <c r="AK133" s="85"/>
      <c r="AL133" s="86"/>
      <c r="AM133" s="86"/>
      <c r="AN133" s="86"/>
      <c r="AO133" s="86"/>
      <c r="AP133" s="86"/>
      <c r="AQ133" s="24"/>
      <c r="AR133" s="24"/>
      <c r="AS133" s="24"/>
      <c r="AT133" s="24"/>
      <c r="AU133" s="24"/>
      <c r="AV133" s="15"/>
      <c r="AW133" s="15"/>
      <c r="AX133" s="15"/>
      <c r="AY133" s="15"/>
      <c r="AZ133" s="15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</row>
    <row r="134" spans="1:150" s="27" customFormat="1" ht="13.5" customHeight="1">
      <c r="A134" s="2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6"/>
      <c r="P134" s="86"/>
      <c r="Q134" s="75"/>
      <c r="R134" s="86"/>
      <c r="S134" s="86"/>
      <c r="T134" s="75"/>
      <c r="U134" s="86"/>
      <c r="V134" s="86"/>
      <c r="W134" s="75"/>
      <c r="X134" s="86"/>
      <c r="Y134" s="86"/>
      <c r="Z134" s="75"/>
      <c r="AA134" s="86"/>
      <c r="AB134" s="86"/>
      <c r="AC134" s="75"/>
      <c r="AD134" s="86"/>
      <c r="AE134" s="86"/>
      <c r="AF134" s="75"/>
      <c r="AG134" s="86"/>
      <c r="AH134" s="86"/>
      <c r="AI134" s="75"/>
      <c r="AJ134" s="85"/>
      <c r="AK134" s="85"/>
      <c r="AL134" s="86"/>
      <c r="AM134" s="86"/>
      <c r="AN134" s="86"/>
      <c r="AO134" s="86"/>
      <c r="AP134" s="86"/>
      <c r="AQ134" s="24"/>
      <c r="AR134" s="24"/>
      <c r="AS134" s="24"/>
      <c r="AT134" s="24"/>
      <c r="AU134" s="24"/>
      <c r="AV134" s="15"/>
      <c r="AW134" s="15"/>
      <c r="AX134" s="15"/>
      <c r="AY134" s="15"/>
      <c r="AZ134" s="15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</row>
    <row r="135" spans="1:150" s="27" customFormat="1" ht="13.5" customHeight="1">
      <c r="A135" s="2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6"/>
      <c r="P135" s="86"/>
      <c r="Q135" s="75"/>
      <c r="R135" s="86"/>
      <c r="S135" s="86"/>
      <c r="T135" s="75"/>
      <c r="U135" s="86"/>
      <c r="V135" s="86"/>
      <c r="W135" s="75"/>
      <c r="X135" s="86"/>
      <c r="Y135" s="86"/>
      <c r="Z135" s="75"/>
      <c r="AA135" s="86"/>
      <c r="AB135" s="86"/>
      <c r="AC135" s="75"/>
      <c r="AD135" s="86"/>
      <c r="AE135" s="86"/>
      <c r="AF135" s="75"/>
      <c r="AG135" s="86"/>
      <c r="AH135" s="86"/>
      <c r="AI135" s="75"/>
      <c r="AJ135" s="85"/>
      <c r="AK135" s="85"/>
      <c r="AL135" s="86"/>
      <c r="AM135" s="86"/>
      <c r="AN135" s="86"/>
      <c r="AO135" s="86"/>
      <c r="AP135" s="86"/>
      <c r="AQ135" s="24"/>
      <c r="AR135" s="24"/>
      <c r="AS135" s="24"/>
      <c r="AT135" s="24"/>
      <c r="AU135" s="24"/>
      <c r="AV135" s="15"/>
      <c r="AW135" s="15"/>
      <c r="AX135" s="15"/>
      <c r="AY135" s="15"/>
      <c r="AZ135" s="15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</row>
    <row r="136" spans="1:150" s="27" customFormat="1" ht="13.5" customHeight="1">
      <c r="A136" s="2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6"/>
      <c r="P136" s="86"/>
      <c r="Q136" s="75"/>
      <c r="R136" s="86"/>
      <c r="S136" s="86"/>
      <c r="T136" s="75"/>
      <c r="U136" s="86"/>
      <c r="V136" s="86"/>
      <c r="W136" s="75"/>
      <c r="X136" s="86"/>
      <c r="Y136" s="86"/>
      <c r="Z136" s="75"/>
      <c r="AA136" s="86"/>
      <c r="AB136" s="86"/>
      <c r="AC136" s="75"/>
      <c r="AD136" s="86"/>
      <c r="AE136" s="86"/>
      <c r="AF136" s="75"/>
      <c r="AG136" s="86"/>
      <c r="AH136" s="86"/>
      <c r="AI136" s="75"/>
      <c r="AJ136" s="85"/>
      <c r="AK136" s="85"/>
      <c r="AL136" s="86"/>
      <c r="AM136" s="86"/>
      <c r="AN136" s="86"/>
      <c r="AO136" s="86"/>
      <c r="AP136" s="86"/>
      <c r="AQ136" s="24"/>
      <c r="AR136" s="24"/>
      <c r="AS136" s="24"/>
      <c r="AT136" s="24"/>
      <c r="AU136" s="24"/>
      <c r="AV136" s="15"/>
      <c r="AW136" s="15"/>
      <c r="AX136" s="15"/>
      <c r="AY136" s="15"/>
      <c r="AZ136" s="15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</row>
    <row r="137" spans="1:150" s="27" customFormat="1" ht="13.5" customHeight="1">
      <c r="A137" s="2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6"/>
      <c r="P137" s="86"/>
      <c r="Q137" s="75"/>
      <c r="R137" s="86"/>
      <c r="S137" s="86"/>
      <c r="T137" s="75"/>
      <c r="U137" s="86"/>
      <c r="V137" s="86"/>
      <c r="W137" s="75"/>
      <c r="X137" s="86"/>
      <c r="Y137" s="86"/>
      <c r="Z137" s="75"/>
      <c r="AA137" s="86"/>
      <c r="AB137" s="86"/>
      <c r="AC137" s="75"/>
      <c r="AD137" s="86"/>
      <c r="AE137" s="86"/>
      <c r="AF137" s="75"/>
      <c r="AG137" s="86"/>
      <c r="AH137" s="86"/>
      <c r="AI137" s="75"/>
      <c r="AJ137" s="85"/>
      <c r="AK137" s="85"/>
      <c r="AL137" s="86"/>
      <c r="AM137" s="86"/>
      <c r="AN137" s="86"/>
      <c r="AO137" s="86"/>
      <c r="AP137" s="86"/>
      <c r="AQ137" s="24"/>
      <c r="AR137" s="24"/>
      <c r="AS137" s="24"/>
      <c r="AT137" s="24"/>
      <c r="AU137" s="24"/>
      <c r="AV137" s="15"/>
      <c r="AW137" s="15"/>
      <c r="AX137" s="15"/>
      <c r="AY137" s="15"/>
      <c r="AZ137" s="15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</row>
    <row r="138" spans="1:150" s="27" customFormat="1" ht="13.5" customHeight="1">
      <c r="A138" s="2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6"/>
      <c r="P138" s="86"/>
      <c r="Q138" s="75"/>
      <c r="R138" s="86"/>
      <c r="S138" s="86"/>
      <c r="T138" s="75"/>
      <c r="U138" s="86"/>
      <c r="V138" s="86"/>
      <c r="W138" s="75"/>
      <c r="X138" s="86"/>
      <c r="Y138" s="86"/>
      <c r="Z138" s="75"/>
      <c r="AA138" s="86"/>
      <c r="AB138" s="86"/>
      <c r="AC138" s="75"/>
      <c r="AD138" s="86"/>
      <c r="AE138" s="86"/>
      <c r="AF138" s="75"/>
      <c r="AG138" s="86"/>
      <c r="AH138" s="86"/>
      <c r="AI138" s="75"/>
      <c r="AJ138" s="85"/>
      <c r="AK138" s="85"/>
      <c r="AL138" s="86"/>
      <c r="AM138" s="86"/>
      <c r="AN138" s="86"/>
      <c r="AO138" s="86"/>
      <c r="AP138" s="86"/>
      <c r="AQ138" s="24"/>
      <c r="AR138" s="24"/>
      <c r="AS138" s="24"/>
      <c r="AT138" s="24"/>
      <c r="AU138" s="24"/>
      <c r="AV138" s="15"/>
      <c r="AW138" s="15"/>
      <c r="AX138" s="15"/>
      <c r="AY138" s="15"/>
      <c r="AZ138" s="15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</row>
    <row r="139" spans="1:150" s="27" customFormat="1" ht="13.5" customHeight="1">
      <c r="A139" s="2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6"/>
      <c r="P139" s="86"/>
      <c r="Q139" s="75"/>
      <c r="R139" s="86"/>
      <c r="S139" s="86"/>
      <c r="T139" s="75"/>
      <c r="U139" s="86"/>
      <c r="V139" s="86"/>
      <c r="W139" s="75"/>
      <c r="X139" s="86"/>
      <c r="Y139" s="86"/>
      <c r="Z139" s="75"/>
      <c r="AA139" s="86"/>
      <c r="AB139" s="86"/>
      <c r="AC139" s="75"/>
      <c r="AD139" s="86"/>
      <c r="AE139" s="86"/>
      <c r="AF139" s="75"/>
      <c r="AG139" s="86"/>
      <c r="AH139" s="86"/>
      <c r="AI139" s="75"/>
      <c r="AJ139" s="85"/>
      <c r="AK139" s="85"/>
      <c r="AL139" s="86"/>
      <c r="AM139" s="86"/>
      <c r="AN139" s="86"/>
      <c r="AO139" s="86"/>
      <c r="AP139" s="86"/>
      <c r="AQ139" s="24"/>
      <c r="AR139" s="24"/>
      <c r="AS139" s="24"/>
      <c r="AT139" s="24"/>
      <c r="AU139" s="24"/>
      <c r="AV139" s="15"/>
      <c r="AW139" s="15"/>
      <c r="AX139" s="15"/>
      <c r="AY139" s="15"/>
      <c r="AZ139" s="15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</row>
    <row r="140" spans="1:150" s="27" customFormat="1" ht="13.5" customHeight="1">
      <c r="A140" s="2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6"/>
      <c r="P140" s="86"/>
      <c r="Q140" s="75"/>
      <c r="R140" s="86"/>
      <c r="S140" s="86"/>
      <c r="T140" s="75"/>
      <c r="U140" s="86"/>
      <c r="V140" s="86"/>
      <c r="W140" s="75"/>
      <c r="X140" s="86"/>
      <c r="Y140" s="86"/>
      <c r="Z140" s="75"/>
      <c r="AA140" s="86"/>
      <c r="AB140" s="86"/>
      <c r="AC140" s="75"/>
      <c r="AD140" s="86"/>
      <c r="AE140" s="86"/>
      <c r="AF140" s="75"/>
      <c r="AG140" s="86"/>
      <c r="AH140" s="86"/>
      <c r="AI140" s="75"/>
      <c r="AJ140" s="85"/>
      <c r="AK140" s="85"/>
      <c r="AL140" s="86"/>
      <c r="AM140" s="86"/>
      <c r="AN140" s="86"/>
      <c r="AO140" s="86"/>
      <c r="AP140" s="86"/>
      <c r="AQ140" s="24"/>
      <c r="AR140" s="24"/>
      <c r="AS140" s="24"/>
      <c r="AT140" s="24"/>
      <c r="AU140" s="24"/>
      <c r="AV140" s="15"/>
      <c r="AW140" s="15"/>
      <c r="AX140" s="15"/>
      <c r="AY140" s="15"/>
      <c r="AZ140" s="15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</row>
    <row r="141" spans="1:150" s="27" customFormat="1" ht="13.5" customHeight="1">
      <c r="A141" s="24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6"/>
      <c r="P141" s="86"/>
      <c r="Q141" s="75"/>
      <c r="R141" s="86"/>
      <c r="S141" s="86"/>
      <c r="T141" s="75"/>
      <c r="U141" s="86"/>
      <c r="V141" s="86"/>
      <c r="W141" s="75"/>
      <c r="X141" s="86"/>
      <c r="Y141" s="86"/>
      <c r="Z141" s="75"/>
      <c r="AA141" s="86"/>
      <c r="AB141" s="86"/>
      <c r="AC141" s="75"/>
      <c r="AD141" s="86"/>
      <c r="AE141" s="86"/>
      <c r="AF141" s="75"/>
      <c r="AG141" s="86"/>
      <c r="AH141" s="86"/>
      <c r="AI141" s="75"/>
      <c r="AJ141" s="85"/>
      <c r="AK141" s="85"/>
      <c r="AL141" s="86"/>
      <c r="AM141" s="86"/>
      <c r="AN141" s="86"/>
      <c r="AO141" s="86"/>
      <c r="AP141" s="86"/>
      <c r="AQ141" s="24"/>
      <c r="AR141" s="24"/>
      <c r="AS141" s="24"/>
      <c r="AT141" s="24"/>
      <c r="AU141" s="24"/>
      <c r="AV141" s="15"/>
      <c r="AW141" s="15"/>
      <c r="AX141" s="15"/>
      <c r="AY141" s="15"/>
      <c r="AZ141" s="15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</row>
    <row r="142" spans="1:150" s="27" customFormat="1" ht="13.5" customHeight="1">
      <c r="A142" s="24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6"/>
      <c r="P142" s="86"/>
      <c r="Q142" s="75"/>
      <c r="R142" s="86"/>
      <c r="S142" s="86"/>
      <c r="T142" s="75"/>
      <c r="U142" s="86"/>
      <c r="V142" s="86"/>
      <c r="W142" s="75"/>
      <c r="X142" s="86"/>
      <c r="Y142" s="86"/>
      <c r="Z142" s="75"/>
      <c r="AA142" s="86"/>
      <c r="AB142" s="86"/>
      <c r="AC142" s="75"/>
      <c r="AD142" s="86"/>
      <c r="AE142" s="86"/>
      <c r="AF142" s="75"/>
      <c r="AG142" s="86"/>
      <c r="AH142" s="86"/>
      <c r="AI142" s="75"/>
      <c r="AJ142" s="85"/>
      <c r="AK142" s="85"/>
      <c r="AL142" s="86"/>
      <c r="AM142" s="86"/>
      <c r="AN142" s="86"/>
      <c r="AO142" s="86"/>
      <c r="AP142" s="86"/>
      <c r="AQ142" s="24"/>
      <c r="AR142" s="24"/>
      <c r="AS142" s="24"/>
      <c r="AT142" s="24"/>
      <c r="AU142" s="24"/>
      <c r="AV142" s="15"/>
      <c r="AW142" s="15"/>
      <c r="AX142" s="15"/>
      <c r="AY142" s="15"/>
      <c r="AZ142" s="15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</row>
    <row r="143" spans="1:150" s="27" customFormat="1" ht="13.5" customHeight="1">
      <c r="A143" s="24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24"/>
      <c r="DC143" s="24"/>
      <c r="DD143" s="24"/>
      <c r="DE143" s="24"/>
      <c r="DF143" s="24"/>
      <c r="DG143" s="24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</row>
    <row r="144" spans="1:149" s="27" customFormat="1" ht="13.5" customHeight="1">
      <c r="A144" s="24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24"/>
      <c r="DC144" s="24"/>
      <c r="DD144" s="24"/>
      <c r="DE144" s="24"/>
      <c r="DF144" s="24"/>
      <c r="DG144" s="24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</row>
    <row r="145" spans="1:149" s="27" customFormat="1" ht="13.5" customHeight="1">
      <c r="A145" s="24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24"/>
      <c r="DC145" s="24"/>
      <c r="DD145" s="24"/>
      <c r="DE145" s="24"/>
      <c r="DF145" s="24"/>
      <c r="DG145" s="24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</row>
    <row r="146" spans="1:153" s="27" customFormat="1" ht="13.5" customHeight="1">
      <c r="A146" s="24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24"/>
      <c r="DC146" s="24"/>
      <c r="DD146" s="24"/>
      <c r="DE146" s="24"/>
      <c r="DF146" s="24"/>
      <c r="DG146" s="24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</row>
    <row r="147" spans="1:153" s="27" customFormat="1" ht="13.5" customHeight="1">
      <c r="A147" s="24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24"/>
      <c r="DC147" s="24"/>
      <c r="DD147" s="24"/>
      <c r="DE147" s="24"/>
      <c r="DF147" s="24"/>
      <c r="DG147" s="24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</row>
    <row r="148" spans="1:153" s="27" customFormat="1" ht="13.5" customHeight="1">
      <c r="A148" s="24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67"/>
      <c r="DC148" s="67"/>
      <c r="DD148" s="67"/>
      <c r="DE148" s="67"/>
      <c r="DF148" s="67"/>
      <c r="DG148" s="67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</row>
    <row r="149" spans="1:153" s="27" customFormat="1" ht="13.5" customHeight="1">
      <c r="A149" s="24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</row>
    <row r="150" spans="1:153" s="27" customFormat="1" ht="13.5" customHeight="1">
      <c r="A150" s="24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</row>
    <row r="151" spans="1:153" s="27" customFormat="1" ht="13.5" customHeight="1">
      <c r="A151" s="24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</row>
    <row r="152" spans="1:150" s="27" customFormat="1" ht="10.5" customHeight="1">
      <c r="A152" s="24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75"/>
      <c r="R152" s="86"/>
      <c r="S152" s="86"/>
      <c r="T152" s="75"/>
      <c r="U152" s="86"/>
      <c r="V152" s="86"/>
      <c r="W152" s="75"/>
      <c r="X152" s="86"/>
      <c r="Y152" s="86"/>
      <c r="Z152" s="75"/>
      <c r="AA152" s="86"/>
      <c r="AB152" s="86"/>
      <c r="AC152" s="75"/>
      <c r="AD152" s="86"/>
      <c r="AE152" s="86"/>
      <c r="AF152" s="75"/>
      <c r="AG152" s="86"/>
      <c r="AH152" s="86"/>
      <c r="AI152" s="75"/>
      <c r="AJ152" s="85"/>
      <c r="AK152" s="85"/>
      <c r="AL152" s="86"/>
      <c r="AM152" s="86"/>
      <c r="AN152" s="86"/>
      <c r="AO152" s="86"/>
      <c r="AP152" s="86"/>
      <c r="AQ152" s="24"/>
      <c r="AR152" s="24"/>
      <c r="AS152" s="24"/>
      <c r="AT152" s="24"/>
      <c r="AU152" s="24"/>
      <c r="AV152" s="15"/>
      <c r="AW152" s="15"/>
      <c r="AX152" s="15"/>
      <c r="AY152" s="15"/>
      <c r="AZ152" s="15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</row>
    <row r="153" spans="1:150" s="27" customFormat="1" ht="10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15"/>
      <c r="R153" s="24"/>
      <c r="S153" s="24"/>
      <c r="T153" s="15"/>
      <c r="U153" s="24"/>
      <c r="V153" s="24"/>
      <c r="W153" s="15"/>
      <c r="X153" s="24"/>
      <c r="Y153" s="24"/>
      <c r="Z153" s="15"/>
      <c r="AA153" s="24"/>
      <c r="AB153" s="24"/>
      <c r="AC153" s="15"/>
      <c r="AD153" s="24"/>
      <c r="AE153" s="24"/>
      <c r="AF153" s="15"/>
      <c r="AG153" s="24"/>
      <c r="AH153" s="24"/>
      <c r="AI153" s="15"/>
      <c r="AJ153" s="30"/>
      <c r="AK153" s="30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15"/>
      <c r="AW153" s="15"/>
      <c r="AX153" s="15"/>
      <c r="AY153" s="15"/>
      <c r="AZ153" s="15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</row>
    <row r="154" spans="1:150" s="27" customFormat="1" ht="10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15"/>
      <c r="R154" s="24"/>
      <c r="S154" s="24"/>
      <c r="T154" s="15"/>
      <c r="U154" s="24"/>
      <c r="V154" s="24"/>
      <c r="W154" s="15"/>
      <c r="X154" s="24"/>
      <c r="Y154" s="24"/>
      <c r="Z154" s="15"/>
      <c r="AA154" s="24"/>
      <c r="AB154" s="24"/>
      <c r="AC154" s="15"/>
      <c r="AD154" s="24"/>
      <c r="AE154" s="24"/>
      <c r="AF154" s="15"/>
      <c r="AG154" s="24"/>
      <c r="AH154" s="24"/>
      <c r="AI154" s="15"/>
      <c r="AJ154" s="30"/>
      <c r="AK154" s="30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15"/>
      <c r="AW154" s="15"/>
      <c r="AX154" s="15"/>
      <c r="AY154" s="15"/>
      <c r="AZ154" s="15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</row>
    <row r="155" spans="1:150" s="27" customFormat="1" ht="10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15"/>
      <c r="R155" s="24"/>
      <c r="S155" s="24"/>
      <c r="T155" s="15"/>
      <c r="U155" s="24"/>
      <c r="V155" s="24"/>
      <c r="W155" s="15"/>
      <c r="X155" s="24"/>
      <c r="Y155" s="24"/>
      <c r="Z155" s="15"/>
      <c r="AA155" s="24"/>
      <c r="AB155" s="24"/>
      <c r="AC155" s="15"/>
      <c r="AD155" s="24"/>
      <c r="AE155" s="24"/>
      <c r="AF155" s="15"/>
      <c r="AG155" s="24"/>
      <c r="AH155" s="24"/>
      <c r="AI155" s="15"/>
      <c r="AJ155" s="30"/>
      <c r="AK155" s="30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15"/>
      <c r="AW155" s="15"/>
      <c r="AX155" s="15"/>
      <c r="AY155" s="15"/>
      <c r="AZ155" s="15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</row>
    <row r="156" spans="1:150" s="27" customFormat="1" ht="10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15"/>
      <c r="R156" s="24"/>
      <c r="S156" s="24"/>
      <c r="T156" s="15"/>
      <c r="U156" s="24"/>
      <c r="V156" s="24"/>
      <c r="W156" s="15"/>
      <c r="X156" s="24"/>
      <c r="Y156" s="24"/>
      <c r="Z156" s="15"/>
      <c r="AA156" s="24"/>
      <c r="AB156" s="24"/>
      <c r="AC156" s="15"/>
      <c r="AD156" s="24"/>
      <c r="AE156" s="24"/>
      <c r="AF156" s="15"/>
      <c r="AG156" s="24"/>
      <c r="AH156" s="24"/>
      <c r="AI156" s="15"/>
      <c r="AJ156" s="30"/>
      <c r="AK156" s="30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15"/>
      <c r="AW156" s="15"/>
      <c r="AX156" s="15"/>
      <c r="AY156" s="15"/>
      <c r="AZ156" s="15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</row>
    <row r="157" spans="1:150" s="27" customFormat="1" ht="10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15"/>
      <c r="R157" s="24"/>
      <c r="S157" s="24"/>
      <c r="T157" s="15"/>
      <c r="U157" s="24"/>
      <c r="V157" s="24"/>
      <c r="W157" s="15"/>
      <c r="X157" s="24"/>
      <c r="Y157" s="24"/>
      <c r="Z157" s="15"/>
      <c r="AA157" s="24"/>
      <c r="AB157" s="24"/>
      <c r="AC157" s="15"/>
      <c r="AD157" s="24"/>
      <c r="AE157" s="24"/>
      <c r="AF157" s="15"/>
      <c r="AG157" s="24"/>
      <c r="AH157" s="24"/>
      <c r="AI157" s="15"/>
      <c r="AJ157" s="30"/>
      <c r="AK157" s="30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15"/>
      <c r="AW157" s="15"/>
      <c r="AX157" s="15"/>
      <c r="AY157" s="15"/>
      <c r="AZ157" s="15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</row>
    <row r="158" spans="1:150" s="27" customFormat="1" ht="12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15"/>
      <c r="R158" s="24"/>
      <c r="S158" s="24"/>
      <c r="T158" s="15"/>
      <c r="U158" s="24"/>
      <c r="V158" s="24"/>
      <c r="W158" s="15"/>
      <c r="X158" s="24"/>
      <c r="Y158" s="24"/>
      <c r="Z158" s="15"/>
      <c r="AA158" s="24"/>
      <c r="AB158" s="24"/>
      <c r="AC158" s="15"/>
      <c r="AD158" s="24"/>
      <c r="AE158" s="24"/>
      <c r="AF158" s="15"/>
      <c r="AG158" s="24"/>
      <c r="AH158" s="24"/>
      <c r="AI158" s="15"/>
      <c r="AJ158" s="30"/>
      <c r="AK158" s="30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15"/>
      <c r="AW158" s="15"/>
      <c r="AX158" s="15"/>
      <c r="AY158" s="15"/>
      <c r="AZ158" s="15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</row>
    <row r="159" spans="1:150" s="27" customFormat="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15"/>
      <c r="R159" s="24"/>
      <c r="S159" s="24"/>
      <c r="T159" s="15"/>
      <c r="U159" s="24"/>
      <c r="V159" s="24"/>
      <c r="W159" s="15"/>
      <c r="X159" s="24"/>
      <c r="Y159" s="24"/>
      <c r="Z159" s="15"/>
      <c r="AA159" s="24"/>
      <c r="AB159" s="24"/>
      <c r="AC159" s="15"/>
      <c r="AD159" s="24"/>
      <c r="AE159" s="24"/>
      <c r="AF159" s="15"/>
      <c r="AG159" s="24"/>
      <c r="AH159" s="24"/>
      <c r="AI159" s="15"/>
      <c r="AJ159" s="30"/>
      <c r="AK159" s="30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15"/>
      <c r="AW159" s="15"/>
      <c r="AX159" s="15"/>
      <c r="AY159" s="15"/>
      <c r="AZ159" s="15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</row>
    <row r="160" spans="1:150" s="27" customFormat="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15"/>
      <c r="R160" s="24"/>
      <c r="S160" s="24"/>
      <c r="T160" s="15"/>
      <c r="U160" s="24"/>
      <c r="V160" s="24"/>
      <c r="W160" s="15"/>
      <c r="X160" s="24"/>
      <c r="Y160" s="24"/>
      <c r="Z160" s="15"/>
      <c r="AA160" s="24"/>
      <c r="AB160" s="24"/>
      <c r="AC160" s="15"/>
      <c r="AD160" s="24"/>
      <c r="AE160" s="24"/>
      <c r="AF160" s="15"/>
      <c r="AG160" s="24"/>
      <c r="AH160" s="24"/>
      <c r="AI160" s="15"/>
      <c r="AJ160" s="30"/>
      <c r="AK160" s="30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15"/>
      <c r="AW160" s="15"/>
      <c r="AX160" s="15"/>
      <c r="AY160" s="15"/>
      <c r="AZ160" s="15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</row>
    <row r="161" spans="1:150" s="27" customFormat="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15"/>
      <c r="R161" s="24"/>
      <c r="S161" s="24"/>
      <c r="T161" s="15"/>
      <c r="U161" s="24"/>
      <c r="V161" s="24"/>
      <c r="W161" s="15"/>
      <c r="X161" s="24"/>
      <c r="Y161" s="24"/>
      <c r="Z161" s="15"/>
      <c r="AA161" s="24"/>
      <c r="AB161" s="24"/>
      <c r="AC161" s="15"/>
      <c r="AD161" s="24"/>
      <c r="AE161" s="24"/>
      <c r="AF161" s="15"/>
      <c r="AG161" s="24"/>
      <c r="AH161" s="24"/>
      <c r="AI161" s="15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15"/>
      <c r="AW161" s="15"/>
      <c r="AX161" s="15"/>
      <c r="AY161" s="15"/>
      <c r="AZ161" s="15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</row>
    <row r="162" spans="1:150" s="27" customFormat="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15"/>
      <c r="R162" s="24"/>
      <c r="S162" s="24"/>
      <c r="T162" s="15"/>
      <c r="U162" s="24"/>
      <c r="V162" s="24"/>
      <c r="W162" s="15"/>
      <c r="X162" s="24"/>
      <c r="Y162" s="24"/>
      <c r="Z162" s="15"/>
      <c r="AA162" s="24"/>
      <c r="AB162" s="24"/>
      <c r="AC162" s="15"/>
      <c r="AD162" s="24"/>
      <c r="AE162" s="24"/>
      <c r="AF162" s="15"/>
      <c r="AG162" s="24"/>
      <c r="AH162" s="24"/>
      <c r="AI162" s="15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15"/>
      <c r="AW162" s="15"/>
      <c r="AX162" s="15"/>
      <c r="AY162" s="15"/>
      <c r="AZ162" s="15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</row>
    <row r="163" spans="1:150" s="27" customFormat="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15"/>
      <c r="R163" s="24"/>
      <c r="S163" s="24"/>
      <c r="T163" s="15"/>
      <c r="U163" s="24"/>
      <c r="V163" s="24"/>
      <c r="W163" s="15"/>
      <c r="X163" s="24"/>
      <c r="Y163" s="24"/>
      <c r="Z163" s="15"/>
      <c r="AA163" s="24"/>
      <c r="AB163" s="24"/>
      <c r="AC163" s="15"/>
      <c r="AD163" s="24"/>
      <c r="AE163" s="24"/>
      <c r="AF163" s="15"/>
      <c r="AG163" s="24"/>
      <c r="AH163" s="24"/>
      <c r="AI163" s="15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15"/>
      <c r="AW163" s="15"/>
      <c r="AX163" s="15"/>
      <c r="AY163" s="15"/>
      <c r="AZ163" s="15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</row>
    <row r="164" spans="1:150" s="27" customFormat="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15"/>
      <c r="R164" s="24"/>
      <c r="S164" s="24"/>
      <c r="T164" s="15"/>
      <c r="U164" s="24"/>
      <c r="V164" s="24"/>
      <c r="W164" s="15"/>
      <c r="X164" s="24"/>
      <c r="Y164" s="24"/>
      <c r="Z164" s="15"/>
      <c r="AA164" s="24"/>
      <c r="AB164" s="24"/>
      <c r="AC164" s="15"/>
      <c r="AD164" s="24"/>
      <c r="AE164" s="24"/>
      <c r="AF164" s="15"/>
      <c r="AG164" s="24"/>
      <c r="AH164" s="24"/>
      <c r="AI164" s="15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15"/>
      <c r="AW164" s="15"/>
      <c r="AX164" s="15"/>
      <c r="AY164" s="15"/>
      <c r="AZ164" s="15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</row>
    <row r="165" spans="1:138" s="27" customFormat="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15"/>
      <c r="R165" s="24"/>
      <c r="S165" s="24"/>
      <c r="T165" s="15"/>
      <c r="U165" s="24"/>
      <c r="V165" s="24"/>
      <c r="W165" s="15"/>
      <c r="X165" s="24"/>
      <c r="Y165" s="24"/>
      <c r="Z165" s="15"/>
      <c r="AA165" s="24"/>
      <c r="AB165" s="24"/>
      <c r="AC165" s="15"/>
      <c r="AD165" s="24"/>
      <c r="AE165" s="24"/>
      <c r="AF165" s="15"/>
      <c r="AG165" s="24"/>
      <c r="AH165" s="24"/>
      <c r="AI165" s="15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15"/>
      <c r="AW165" s="15"/>
      <c r="AX165" s="15"/>
      <c r="AY165" s="15"/>
      <c r="AZ165" s="15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</row>
    <row r="166" spans="1:138" s="27" customFormat="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15"/>
      <c r="R166" s="24"/>
      <c r="S166" s="24"/>
      <c r="T166" s="15"/>
      <c r="U166" s="24"/>
      <c r="V166" s="24"/>
      <c r="W166" s="15"/>
      <c r="X166" s="24"/>
      <c r="Y166" s="24"/>
      <c r="Z166" s="15"/>
      <c r="AA166" s="24"/>
      <c r="AB166" s="24"/>
      <c r="AC166" s="15"/>
      <c r="AD166" s="24"/>
      <c r="AE166" s="24"/>
      <c r="AF166" s="15"/>
      <c r="AG166" s="24"/>
      <c r="AH166" s="24"/>
      <c r="AI166" s="15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15"/>
      <c r="AW166" s="15"/>
      <c r="AX166" s="15"/>
      <c r="AY166" s="15"/>
      <c r="AZ166" s="15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</row>
    <row r="167" spans="1:138" s="27" customFormat="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15"/>
      <c r="R167" s="24"/>
      <c r="S167" s="24"/>
      <c r="T167" s="15"/>
      <c r="U167" s="24"/>
      <c r="V167" s="24"/>
      <c r="W167" s="15"/>
      <c r="X167" s="24"/>
      <c r="Y167" s="24"/>
      <c r="Z167" s="15"/>
      <c r="AA167" s="24"/>
      <c r="AB167" s="24"/>
      <c r="AC167" s="15"/>
      <c r="AD167" s="24"/>
      <c r="AE167" s="24"/>
      <c r="AF167" s="15"/>
      <c r="AG167" s="24"/>
      <c r="AH167" s="24"/>
      <c r="AI167" s="15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15"/>
      <c r="AW167" s="15"/>
      <c r="AX167" s="15"/>
      <c r="AY167" s="15"/>
      <c r="AZ167" s="15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</row>
    <row r="168" spans="1:138" s="27" customFormat="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15"/>
      <c r="R168" s="24"/>
      <c r="S168" s="24"/>
      <c r="T168" s="15"/>
      <c r="U168" s="24"/>
      <c r="V168" s="24"/>
      <c r="W168" s="15"/>
      <c r="X168" s="24"/>
      <c r="Y168" s="24"/>
      <c r="Z168" s="15"/>
      <c r="AA168" s="24"/>
      <c r="AB168" s="24"/>
      <c r="AC168" s="15"/>
      <c r="AD168" s="24"/>
      <c r="AE168" s="24"/>
      <c r="AF168" s="15"/>
      <c r="AG168" s="24"/>
      <c r="AH168" s="24"/>
      <c r="AI168" s="15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15"/>
      <c r="AW168" s="15"/>
      <c r="AX168" s="15"/>
      <c r="AY168" s="15"/>
      <c r="AZ168" s="15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</row>
    <row r="169" spans="1:138" s="27" customFormat="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15"/>
      <c r="R169" s="24"/>
      <c r="S169" s="24"/>
      <c r="T169" s="15"/>
      <c r="U169" s="24"/>
      <c r="V169" s="24"/>
      <c r="W169" s="15"/>
      <c r="X169" s="24"/>
      <c r="Y169" s="24"/>
      <c r="Z169" s="15"/>
      <c r="AA169" s="24"/>
      <c r="AB169" s="24"/>
      <c r="AC169" s="15"/>
      <c r="AD169" s="24"/>
      <c r="AE169" s="24"/>
      <c r="AF169" s="15"/>
      <c r="AG169" s="24"/>
      <c r="AH169" s="24"/>
      <c r="AI169" s="15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15"/>
      <c r="AW169" s="15"/>
      <c r="AX169" s="15"/>
      <c r="AY169" s="15"/>
      <c r="AZ169" s="15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</row>
    <row r="170" spans="1:138" s="27" customFormat="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15"/>
      <c r="R170" s="24"/>
      <c r="S170" s="24"/>
      <c r="T170" s="15"/>
      <c r="U170" s="24"/>
      <c r="V170" s="24"/>
      <c r="W170" s="15"/>
      <c r="X170" s="24"/>
      <c r="Y170" s="24"/>
      <c r="Z170" s="15"/>
      <c r="AA170" s="24"/>
      <c r="AB170" s="24"/>
      <c r="AC170" s="15"/>
      <c r="AD170" s="24"/>
      <c r="AE170" s="24"/>
      <c r="AF170" s="15"/>
      <c r="AG170" s="24"/>
      <c r="AH170" s="24"/>
      <c r="AI170" s="15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15"/>
      <c r="AW170" s="15"/>
      <c r="AX170" s="15"/>
      <c r="AY170" s="15"/>
      <c r="AZ170" s="15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</row>
    <row r="171" spans="1:138" s="27" customFormat="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15"/>
      <c r="R171" s="24"/>
      <c r="S171" s="24"/>
      <c r="T171" s="15"/>
      <c r="U171" s="24"/>
      <c r="V171" s="24"/>
      <c r="W171" s="15"/>
      <c r="X171" s="24"/>
      <c r="Y171" s="24"/>
      <c r="Z171" s="15"/>
      <c r="AA171" s="24"/>
      <c r="AB171" s="24"/>
      <c r="AC171" s="15"/>
      <c r="AD171" s="24"/>
      <c r="AE171" s="24"/>
      <c r="AF171" s="15"/>
      <c r="AG171" s="24"/>
      <c r="AH171" s="24"/>
      <c r="AI171" s="15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15"/>
      <c r="AW171" s="15"/>
      <c r="AX171" s="15"/>
      <c r="AY171" s="15"/>
      <c r="AZ171" s="15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</row>
    <row r="172" spans="1:138" s="27" customFormat="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15"/>
      <c r="R172" s="24"/>
      <c r="S172" s="24"/>
      <c r="T172" s="15"/>
      <c r="U172" s="24"/>
      <c r="V172" s="24"/>
      <c r="W172" s="15"/>
      <c r="X172" s="24"/>
      <c r="Y172" s="24"/>
      <c r="Z172" s="15"/>
      <c r="AA172" s="24"/>
      <c r="AB172" s="24"/>
      <c r="AC172" s="15"/>
      <c r="AD172" s="24"/>
      <c r="AE172" s="24"/>
      <c r="AF172" s="15"/>
      <c r="AG172" s="24"/>
      <c r="AH172" s="24"/>
      <c r="AI172" s="15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15"/>
      <c r="AW172" s="15"/>
      <c r="AX172" s="15"/>
      <c r="AY172" s="15"/>
      <c r="AZ172" s="15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</row>
    <row r="173" spans="1:138" s="27" customFormat="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15"/>
      <c r="R173" s="24"/>
      <c r="S173" s="24"/>
      <c r="T173" s="15"/>
      <c r="U173" s="24"/>
      <c r="V173" s="24"/>
      <c r="W173" s="15"/>
      <c r="X173" s="24"/>
      <c r="Y173" s="24"/>
      <c r="Z173" s="15"/>
      <c r="AA173" s="24"/>
      <c r="AB173" s="24"/>
      <c r="AC173" s="15"/>
      <c r="AD173" s="24"/>
      <c r="AE173" s="24"/>
      <c r="AF173" s="15"/>
      <c r="AG173" s="24"/>
      <c r="AH173" s="24"/>
      <c r="AI173" s="15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15"/>
      <c r="AW173" s="15"/>
      <c r="AX173" s="15"/>
      <c r="AY173" s="15"/>
      <c r="AZ173" s="15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</row>
    <row r="174" spans="1:138" s="27" customFormat="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15"/>
      <c r="R174" s="24"/>
      <c r="S174" s="24"/>
      <c r="T174" s="15"/>
      <c r="U174" s="24"/>
      <c r="V174" s="24"/>
      <c r="W174" s="15"/>
      <c r="X174" s="24"/>
      <c r="Y174" s="24"/>
      <c r="Z174" s="15"/>
      <c r="AA174" s="24"/>
      <c r="AB174" s="24"/>
      <c r="AC174" s="15"/>
      <c r="AD174" s="24"/>
      <c r="AE174" s="24"/>
      <c r="AF174" s="15"/>
      <c r="AG174" s="24"/>
      <c r="AH174" s="24"/>
      <c r="AI174" s="15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15"/>
      <c r="AW174" s="15"/>
      <c r="AX174" s="15"/>
      <c r="AY174" s="15"/>
      <c r="AZ174" s="15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</row>
    <row r="175" spans="1:138" s="27" customFormat="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15"/>
      <c r="R175" s="24"/>
      <c r="S175" s="24"/>
      <c r="T175" s="15"/>
      <c r="U175" s="24"/>
      <c r="V175" s="24"/>
      <c r="W175" s="15"/>
      <c r="X175" s="24"/>
      <c r="Y175" s="24"/>
      <c r="Z175" s="15"/>
      <c r="AA175" s="24"/>
      <c r="AB175" s="24"/>
      <c r="AC175" s="15"/>
      <c r="AD175" s="24"/>
      <c r="AE175" s="24"/>
      <c r="AF175" s="15"/>
      <c r="AG175" s="24"/>
      <c r="AH175" s="24"/>
      <c r="AI175" s="15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15"/>
      <c r="AW175" s="15"/>
      <c r="AX175" s="15"/>
      <c r="AY175" s="15"/>
      <c r="AZ175" s="15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</row>
    <row r="176" spans="1:138" s="27" customFormat="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15"/>
      <c r="R176" s="24"/>
      <c r="S176" s="24"/>
      <c r="T176" s="15"/>
      <c r="U176" s="24"/>
      <c r="V176" s="24"/>
      <c r="W176" s="15"/>
      <c r="X176" s="24"/>
      <c r="Y176" s="24"/>
      <c r="Z176" s="15"/>
      <c r="AA176" s="24"/>
      <c r="AB176" s="24"/>
      <c r="AC176" s="15"/>
      <c r="AD176" s="24"/>
      <c r="AE176" s="24"/>
      <c r="AF176" s="15"/>
      <c r="AG176" s="24"/>
      <c r="AH176" s="24"/>
      <c r="AI176" s="15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15"/>
      <c r="AW176" s="15"/>
      <c r="AX176" s="15"/>
      <c r="AY176" s="15"/>
      <c r="AZ176" s="15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</row>
    <row r="177" spans="1:138" s="27" customFormat="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15"/>
      <c r="R177" s="24"/>
      <c r="S177" s="24"/>
      <c r="T177" s="15"/>
      <c r="U177" s="24"/>
      <c r="V177" s="24"/>
      <c r="W177" s="15"/>
      <c r="X177" s="24"/>
      <c r="Y177" s="24"/>
      <c r="Z177" s="15"/>
      <c r="AA177" s="24"/>
      <c r="AB177" s="24"/>
      <c r="AC177" s="15"/>
      <c r="AD177" s="24"/>
      <c r="AE177" s="24"/>
      <c r="AF177" s="15"/>
      <c r="AG177" s="24"/>
      <c r="AH177" s="24"/>
      <c r="AI177" s="15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15"/>
      <c r="AW177" s="15"/>
      <c r="AX177" s="15"/>
      <c r="AY177" s="15"/>
      <c r="AZ177" s="15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</row>
    <row r="178" spans="1:138" s="27" customFormat="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15"/>
      <c r="R178" s="24"/>
      <c r="S178" s="24"/>
      <c r="T178" s="15"/>
      <c r="U178" s="24"/>
      <c r="V178" s="24"/>
      <c r="W178" s="15"/>
      <c r="X178" s="24"/>
      <c r="Y178" s="24"/>
      <c r="Z178" s="15"/>
      <c r="AA178" s="24"/>
      <c r="AB178" s="24"/>
      <c r="AC178" s="15"/>
      <c r="AD178" s="24"/>
      <c r="AE178" s="24"/>
      <c r="AF178" s="15"/>
      <c r="AG178" s="24"/>
      <c r="AH178" s="24"/>
      <c r="AI178" s="15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15"/>
      <c r="AW178" s="15"/>
      <c r="AX178" s="15"/>
      <c r="AY178" s="15"/>
      <c r="AZ178" s="15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</row>
    <row r="179" spans="1:138" s="27" customFormat="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15"/>
      <c r="R179" s="24"/>
      <c r="S179" s="24"/>
      <c r="T179" s="15"/>
      <c r="U179" s="24"/>
      <c r="V179" s="24"/>
      <c r="W179" s="15"/>
      <c r="X179" s="24"/>
      <c r="Y179" s="24"/>
      <c r="Z179" s="15"/>
      <c r="AA179" s="24"/>
      <c r="AB179" s="24"/>
      <c r="AC179" s="15"/>
      <c r="AD179" s="24"/>
      <c r="AE179" s="24"/>
      <c r="AF179" s="15"/>
      <c r="AG179" s="24"/>
      <c r="AH179" s="24"/>
      <c r="AI179" s="15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15"/>
      <c r="AW179" s="15"/>
      <c r="AX179" s="15"/>
      <c r="AY179" s="15"/>
      <c r="AZ179" s="15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</row>
    <row r="180" spans="1:138" s="27" customFormat="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15"/>
      <c r="R180" s="24"/>
      <c r="S180" s="24"/>
      <c r="T180" s="15"/>
      <c r="U180" s="24"/>
      <c r="V180" s="24"/>
      <c r="W180" s="15"/>
      <c r="X180" s="24"/>
      <c r="Y180" s="24"/>
      <c r="Z180" s="15"/>
      <c r="AA180" s="24"/>
      <c r="AB180" s="24"/>
      <c r="AC180" s="15"/>
      <c r="AD180" s="24"/>
      <c r="AE180" s="24"/>
      <c r="AF180" s="15"/>
      <c r="AG180" s="24"/>
      <c r="AH180" s="24"/>
      <c r="AI180" s="15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15"/>
      <c r="AW180" s="15"/>
      <c r="AX180" s="15"/>
      <c r="AY180" s="15"/>
      <c r="AZ180" s="15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</row>
    <row r="181" spans="1:138" s="27" customFormat="1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15"/>
      <c r="R181" s="24"/>
      <c r="S181" s="24"/>
      <c r="T181" s="15"/>
      <c r="U181" s="24"/>
      <c r="V181" s="24"/>
      <c r="W181" s="15"/>
      <c r="X181" s="24"/>
      <c r="Y181" s="24"/>
      <c r="Z181" s="15"/>
      <c r="AA181" s="24"/>
      <c r="AB181" s="24"/>
      <c r="AC181" s="15"/>
      <c r="AD181" s="24"/>
      <c r="AE181" s="24"/>
      <c r="AF181" s="15"/>
      <c r="AG181" s="24"/>
      <c r="AH181" s="24"/>
      <c r="AI181" s="15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15"/>
      <c r="AW181" s="15"/>
      <c r="AX181" s="15"/>
      <c r="AY181" s="15"/>
      <c r="AZ181" s="15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</row>
    <row r="182" spans="1:138" s="27" customFormat="1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15"/>
      <c r="R182" s="24"/>
      <c r="S182" s="24"/>
      <c r="T182" s="15"/>
      <c r="U182" s="24"/>
      <c r="V182" s="24"/>
      <c r="W182" s="15"/>
      <c r="X182" s="24"/>
      <c r="Y182" s="24"/>
      <c r="Z182" s="15"/>
      <c r="AA182" s="24"/>
      <c r="AB182" s="24"/>
      <c r="AC182" s="15"/>
      <c r="AD182" s="24"/>
      <c r="AE182" s="24"/>
      <c r="AF182" s="15"/>
      <c r="AG182" s="24"/>
      <c r="AH182" s="24"/>
      <c r="AI182" s="15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15"/>
      <c r="AW182" s="15"/>
      <c r="AX182" s="15"/>
      <c r="AY182" s="15"/>
      <c r="AZ182" s="15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</row>
    <row r="183" spans="1:138" s="27" customFormat="1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15"/>
      <c r="R183" s="24"/>
      <c r="S183" s="24"/>
      <c r="T183" s="15"/>
      <c r="U183" s="24"/>
      <c r="V183" s="24"/>
      <c r="W183" s="15"/>
      <c r="X183" s="24"/>
      <c r="Y183" s="24"/>
      <c r="Z183" s="15"/>
      <c r="AA183" s="24"/>
      <c r="AB183" s="24"/>
      <c r="AC183" s="15"/>
      <c r="AD183" s="24"/>
      <c r="AE183" s="24"/>
      <c r="AF183" s="15"/>
      <c r="AG183" s="24"/>
      <c r="AH183" s="24"/>
      <c r="AI183" s="15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15"/>
      <c r="AW183" s="15"/>
      <c r="AX183" s="15"/>
      <c r="AY183" s="15"/>
      <c r="AZ183" s="15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</row>
    <row r="184" spans="1:138" s="27" customFormat="1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15"/>
      <c r="R184" s="24"/>
      <c r="S184" s="24"/>
      <c r="T184" s="15"/>
      <c r="U184" s="24"/>
      <c r="V184" s="24"/>
      <c r="W184" s="15"/>
      <c r="X184" s="24"/>
      <c r="Y184" s="24"/>
      <c r="Z184" s="15"/>
      <c r="AA184" s="24"/>
      <c r="AB184" s="24"/>
      <c r="AC184" s="15"/>
      <c r="AD184" s="24"/>
      <c r="AE184" s="24"/>
      <c r="AF184" s="15"/>
      <c r="AG184" s="24"/>
      <c r="AH184" s="24"/>
      <c r="AI184" s="15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15"/>
      <c r="AW184" s="15"/>
      <c r="AX184" s="15"/>
      <c r="AY184" s="15"/>
      <c r="AZ184" s="15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</row>
    <row r="185" spans="1:138" s="27" customFormat="1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15"/>
      <c r="R185" s="24"/>
      <c r="S185" s="24"/>
      <c r="T185" s="15"/>
      <c r="U185" s="24"/>
      <c r="V185" s="24"/>
      <c r="W185" s="15"/>
      <c r="X185" s="24"/>
      <c r="Y185" s="24"/>
      <c r="Z185" s="15"/>
      <c r="AA185" s="24"/>
      <c r="AB185" s="24"/>
      <c r="AC185" s="15"/>
      <c r="AD185" s="24"/>
      <c r="AE185" s="24"/>
      <c r="AF185" s="15"/>
      <c r="AG185" s="24"/>
      <c r="AH185" s="24"/>
      <c r="AI185" s="15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15"/>
      <c r="AW185" s="15"/>
      <c r="AX185" s="15"/>
      <c r="AY185" s="15"/>
      <c r="AZ185" s="15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</row>
    <row r="186" spans="1:138" s="27" customFormat="1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15"/>
      <c r="R186" s="24"/>
      <c r="S186" s="24"/>
      <c r="T186" s="15"/>
      <c r="U186" s="24"/>
      <c r="V186" s="24"/>
      <c r="W186" s="15"/>
      <c r="X186" s="24"/>
      <c r="Y186" s="24"/>
      <c r="Z186" s="15"/>
      <c r="AA186" s="24"/>
      <c r="AB186" s="24"/>
      <c r="AC186" s="15"/>
      <c r="AD186" s="24"/>
      <c r="AE186" s="24"/>
      <c r="AF186" s="15"/>
      <c r="AG186" s="24"/>
      <c r="AH186" s="24"/>
      <c r="AI186" s="15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15"/>
      <c r="AW186" s="15"/>
      <c r="AX186" s="15"/>
      <c r="AY186" s="15"/>
      <c r="AZ186" s="15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</row>
    <row r="187" spans="1:138" s="27" customFormat="1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15"/>
      <c r="R187" s="24"/>
      <c r="S187" s="24"/>
      <c r="T187" s="15"/>
      <c r="U187" s="24"/>
      <c r="V187" s="24"/>
      <c r="W187" s="15"/>
      <c r="X187" s="24"/>
      <c r="Y187" s="24"/>
      <c r="Z187" s="15"/>
      <c r="AA187" s="24"/>
      <c r="AB187" s="24"/>
      <c r="AC187" s="15"/>
      <c r="AD187" s="24"/>
      <c r="AE187" s="24"/>
      <c r="AF187" s="15"/>
      <c r="AG187" s="24"/>
      <c r="AH187" s="24"/>
      <c r="AI187" s="15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15"/>
      <c r="AW187" s="15"/>
      <c r="AX187" s="15"/>
      <c r="AY187" s="15"/>
      <c r="AZ187" s="15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</row>
    <row r="188" spans="1:138" s="27" customFormat="1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15"/>
      <c r="R188" s="24"/>
      <c r="S188" s="24"/>
      <c r="T188" s="15"/>
      <c r="U188" s="24"/>
      <c r="V188" s="24"/>
      <c r="W188" s="15"/>
      <c r="X188" s="24"/>
      <c r="Y188" s="24"/>
      <c r="Z188" s="15"/>
      <c r="AA188" s="24"/>
      <c r="AB188" s="24"/>
      <c r="AC188" s="15"/>
      <c r="AD188" s="24"/>
      <c r="AE188" s="24"/>
      <c r="AF188" s="15"/>
      <c r="AG188" s="24"/>
      <c r="AH188" s="24"/>
      <c r="AI188" s="15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15"/>
      <c r="AW188" s="15"/>
      <c r="AX188" s="15"/>
      <c r="AY188" s="15"/>
      <c r="AZ188" s="15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</row>
    <row r="189" spans="1:138" s="27" customFormat="1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15"/>
      <c r="R189" s="24"/>
      <c r="S189" s="24"/>
      <c r="T189" s="15"/>
      <c r="U189" s="24"/>
      <c r="V189" s="24"/>
      <c r="W189" s="15"/>
      <c r="X189" s="24"/>
      <c r="Y189" s="24"/>
      <c r="Z189" s="15"/>
      <c r="AA189" s="24"/>
      <c r="AB189" s="24"/>
      <c r="AC189" s="15"/>
      <c r="AD189" s="24"/>
      <c r="AE189" s="24"/>
      <c r="AF189" s="15"/>
      <c r="AG189" s="24"/>
      <c r="AH189" s="24"/>
      <c r="AI189" s="15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15"/>
      <c r="AW189" s="15"/>
      <c r="AX189" s="15"/>
      <c r="AY189" s="15"/>
      <c r="AZ189" s="15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</row>
    <row r="190" spans="1:138" s="27" customFormat="1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15"/>
      <c r="R190" s="24"/>
      <c r="S190" s="24"/>
      <c r="T190" s="15"/>
      <c r="U190" s="24"/>
      <c r="V190" s="24"/>
      <c r="W190" s="15"/>
      <c r="X190" s="24"/>
      <c r="Y190" s="24"/>
      <c r="Z190" s="15"/>
      <c r="AA190" s="24"/>
      <c r="AB190" s="24"/>
      <c r="AC190" s="15"/>
      <c r="AD190" s="24"/>
      <c r="AE190" s="24"/>
      <c r="AF190" s="15"/>
      <c r="AG190" s="24"/>
      <c r="AH190" s="24"/>
      <c r="AI190" s="15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15"/>
      <c r="AW190" s="15"/>
      <c r="AX190" s="15"/>
      <c r="AY190" s="15"/>
      <c r="AZ190" s="15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</row>
    <row r="191" spans="1:138" s="27" customFormat="1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15"/>
      <c r="R191" s="24"/>
      <c r="S191" s="24"/>
      <c r="T191" s="15"/>
      <c r="U191" s="24"/>
      <c r="V191" s="24"/>
      <c r="W191" s="15"/>
      <c r="X191" s="24"/>
      <c r="Y191" s="24"/>
      <c r="Z191" s="15"/>
      <c r="AA191" s="24"/>
      <c r="AB191" s="24"/>
      <c r="AC191" s="15"/>
      <c r="AD191" s="24"/>
      <c r="AE191" s="24"/>
      <c r="AF191" s="15"/>
      <c r="AG191" s="24"/>
      <c r="AH191" s="24"/>
      <c r="AI191" s="15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15"/>
      <c r="AW191" s="15"/>
      <c r="AX191" s="15"/>
      <c r="AY191" s="15"/>
      <c r="AZ191" s="15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</row>
    <row r="192" spans="1:138" s="27" customFormat="1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15"/>
      <c r="R192" s="24"/>
      <c r="S192" s="24"/>
      <c r="T192" s="15"/>
      <c r="U192" s="24"/>
      <c r="V192" s="24"/>
      <c r="W192" s="15"/>
      <c r="X192" s="24"/>
      <c r="Y192" s="24"/>
      <c r="Z192" s="15"/>
      <c r="AA192" s="24"/>
      <c r="AB192" s="24"/>
      <c r="AC192" s="15"/>
      <c r="AD192" s="24"/>
      <c r="AE192" s="24"/>
      <c r="AF192" s="15"/>
      <c r="AG192" s="24"/>
      <c r="AH192" s="24"/>
      <c r="AI192" s="15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15"/>
      <c r="AW192" s="15"/>
      <c r="AX192" s="15"/>
      <c r="AY192" s="15"/>
      <c r="AZ192" s="15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</row>
    <row r="193" spans="1:138" s="27" customFormat="1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15"/>
      <c r="R193" s="24"/>
      <c r="S193" s="24"/>
      <c r="T193" s="15"/>
      <c r="U193" s="24"/>
      <c r="V193" s="24"/>
      <c r="W193" s="15"/>
      <c r="X193" s="24"/>
      <c r="Y193" s="24"/>
      <c r="Z193" s="15"/>
      <c r="AA193" s="24"/>
      <c r="AB193" s="24"/>
      <c r="AC193" s="15"/>
      <c r="AD193" s="24"/>
      <c r="AE193" s="24"/>
      <c r="AF193" s="15"/>
      <c r="AG193" s="24"/>
      <c r="AH193" s="24"/>
      <c r="AI193" s="15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15"/>
      <c r="AW193" s="15"/>
      <c r="AX193" s="15"/>
      <c r="AY193" s="15"/>
      <c r="AZ193" s="15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</row>
    <row r="194" spans="1:138" s="27" customFormat="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15"/>
      <c r="R194" s="24"/>
      <c r="S194" s="24"/>
      <c r="T194" s="15"/>
      <c r="U194" s="24"/>
      <c r="V194" s="24"/>
      <c r="W194" s="15"/>
      <c r="X194" s="24"/>
      <c r="Y194" s="24"/>
      <c r="Z194" s="15"/>
      <c r="AA194" s="24"/>
      <c r="AB194" s="24"/>
      <c r="AC194" s="15"/>
      <c r="AD194" s="24"/>
      <c r="AE194" s="24"/>
      <c r="AF194" s="15"/>
      <c r="AG194" s="24"/>
      <c r="AH194" s="24"/>
      <c r="AI194" s="15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15"/>
      <c r="AW194" s="15"/>
      <c r="AX194" s="15"/>
      <c r="AY194" s="15"/>
      <c r="AZ194" s="15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</row>
    <row r="195" spans="1:138" s="27" customFormat="1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15"/>
      <c r="R195" s="24"/>
      <c r="S195" s="24"/>
      <c r="T195" s="15"/>
      <c r="U195" s="24"/>
      <c r="V195" s="24"/>
      <c r="W195" s="15"/>
      <c r="X195" s="24"/>
      <c r="Y195" s="24"/>
      <c r="Z195" s="15"/>
      <c r="AA195" s="24"/>
      <c r="AB195" s="24"/>
      <c r="AC195" s="15"/>
      <c r="AD195" s="24"/>
      <c r="AE195" s="24"/>
      <c r="AF195" s="15"/>
      <c r="AG195" s="24"/>
      <c r="AH195" s="24"/>
      <c r="AI195" s="15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15"/>
      <c r="AW195" s="15"/>
      <c r="AX195" s="15"/>
      <c r="AY195" s="15"/>
      <c r="AZ195" s="15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</row>
    <row r="196" spans="1:138" s="27" customFormat="1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15"/>
      <c r="R196" s="24"/>
      <c r="S196" s="24"/>
      <c r="T196" s="15"/>
      <c r="U196" s="24"/>
      <c r="V196" s="24"/>
      <c r="W196" s="15"/>
      <c r="X196" s="24"/>
      <c r="Y196" s="24"/>
      <c r="Z196" s="15"/>
      <c r="AA196" s="24"/>
      <c r="AB196" s="24"/>
      <c r="AC196" s="15"/>
      <c r="AD196" s="24"/>
      <c r="AE196" s="24"/>
      <c r="AF196" s="15"/>
      <c r="AG196" s="24"/>
      <c r="AH196" s="24"/>
      <c r="AI196" s="15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15"/>
      <c r="AW196" s="15"/>
      <c r="AX196" s="15"/>
      <c r="AY196" s="15"/>
      <c r="AZ196" s="15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</row>
    <row r="197" spans="1:138" s="27" customFormat="1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15"/>
      <c r="R197" s="24"/>
      <c r="S197" s="24"/>
      <c r="T197" s="15"/>
      <c r="U197" s="24"/>
      <c r="V197" s="24"/>
      <c r="W197" s="15"/>
      <c r="X197" s="24"/>
      <c r="Y197" s="24"/>
      <c r="Z197" s="15"/>
      <c r="AA197" s="24"/>
      <c r="AB197" s="24"/>
      <c r="AC197" s="15"/>
      <c r="AD197" s="24"/>
      <c r="AE197" s="24"/>
      <c r="AF197" s="15"/>
      <c r="AG197" s="24"/>
      <c r="AH197" s="24"/>
      <c r="AI197" s="15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15"/>
      <c r="AW197" s="15"/>
      <c r="AX197" s="15"/>
      <c r="AY197" s="15"/>
      <c r="AZ197" s="15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</row>
    <row r="198" spans="1:138" s="27" customFormat="1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15"/>
      <c r="R198" s="24"/>
      <c r="S198" s="24"/>
      <c r="T198" s="15"/>
      <c r="U198" s="24"/>
      <c r="V198" s="24"/>
      <c r="W198" s="15"/>
      <c r="X198" s="24"/>
      <c r="Y198" s="24"/>
      <c r="Z198" s="15"/>
      <c r="AA198" s="24"/>
      <c r="AB198" s="24"/>
      <c r="AC198" s="15"/>
      <c r="AD198" s="24"/>
      <c r="AE198" s="24"/>
      <c r="AF198" s="15"/>
      <c r="AG198" s="24"/>
      <c r="AH198" s="24"/>
      <c r="AI198" s="15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15"/>
      <c r="AW198" s="15"/>
      <c r="AX198" s="15"/>
      <c r="AY198" s="15"/>
      <c r="AZ198" s="15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</row>
    <row r="199" spans="1:138" s="27" customFormat="1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15"/>
      <c r="R199" s="24"/>
      <c r="S199" s="24"/>
      <c r="T199" s="15"/>
      <c r="U199" s="24"/>
      <c r="V199" s="24"/>
      <c r="W199" s="15"/>
      <c r="X199" s="24"/>
      <c r="Y199" s="24"/>
      <c r="Z199" s="15"/>
      <c r="AA199" s="24"/>
      <c r="AB199" s="24"/>
      <c r="AC199" s="15"/>
      <c r="AD199" s="24"/>
      <c r="AE199" s="24"/>
      <c r="AF199" s="15"/>
      <c r="AG199" s="24"/>
      <c r="AH199" s="24"/>
      <c r="AI199" s="15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15"/>
      <c r="AW199" s="15"/>
      <c r="AX199" s="15"/>
      <c r="AY199" s="15"/>
      <c r="AZ199" s="15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</row>
    <row r="200" spans="1:138" s="27" customFormat="1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15"/>
      <c r="R200" s="24"/>
      <c r="S200" s="24"/>
      <c r="T200" s="15"/>
      <c r="U200" s="24"/>
      <c r="V200" s="24"/>
      <c r="W200" s="15"/>
      <c r="X200" s="24"/>
      <c r="Y200" s="24"/>
      <c r="Z200" s="15"/>
      <c r="AA200" s="24"/>
      <c r="AB200" s="24"/>
      <c r="AC200" s="15"/>
      <c r="AD200" s="24"/>
      <c r="AE200" s="24"/>
      <c r="AF200" s="15"/>
      <c r="AG200" s="24"/>
      <c r="AH200" s="24"/>
      <c r="AI200" s="15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15"/>
      <c r="AW200" s="15"/>
      <c r="AX200" s="15"/>
      <c r="AY200" s="15"/>
      <c r="AZ200" s="15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</row>
    <row r="201" spans="1:138" s="27" customFormat="1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15"/>
      <c r="R201" s="24"/>
      <c r="S201" s="24"/>
      <c r="T201" s="15"/>
      <c r="U201" s="24"/>
      <c r="V201" s="24"/>
      <c r="W201" s="15"/>
      <c r="X201" s="24"/>
      <c r="Y201" s="24"/>
      <c r="Z201" s="15"/>
      <c r="AA201" s="24"/>
      <c r="AB201" s="24"/>
      <c r="AC201" s="15"/>
      <c r="AD201" s="24"/>
      <c r="AE201" s="24"/>
      <c r="AF201" s="15"/>
      <c r="AG201" s="24"/>
      <c r="AH201" s="24"/>
      <c r="AI201" s="15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15"/>
      <c r="AW201" s="15"/>
      <c r="AX201" s="15"/>
      <c r="AY201" s="15"/>
      <c r="AZ201" s="15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</row>
    <row r="202" spans="1:138" s="27" customFormat="1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15"/>
      <c r="R202" s="24"/>
      <c r="S202" s="24"/>
      <c r="T202" s="15"/>
      <c r="U202" s="24"/>
      <c r="V202" s="24"/>
      <c r="W202" s="15"/>
      <c r="X202" s="24"/>
      <c r="Y202" s="24"/>
      <c r="Z202" s="15"/>
      <c r="AA202" s="24"/>
      <c r="AB202" s="24"/>
      <c r="AC202" s="15"/>
      <c r="AD202" s="24"/>
      <c r="AE202" s="24"/>
      <c r="AF202" s="15"/>
      <c r="AG202" s="24"/>
      <c r="AH202" s="24"/>
      <c r="AI202" s="15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15"/>
      <c r="AW202" s="15"/>
      <c r="AX202" s="15"/>
      <c r="AY202" s="15"/>
      <c r="AZ202" s="15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</row>
    <row r="203" spans="1:138" s="27" customFormat="1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15"/>
      <c r="R203" s="24"/>
      <c r="S203" s="24"/>
      <c r="T203" s="15"/>
      <c r="U203" s="24"/>
      <c r="V203" s="24"/>
      <c r="W203" s="15"/>
      <c r="X203" s="24"/>
      <c r="Y203" s="24"/>
      <c r="Z203" s="15"/>
      <c r="AA203" s="24"/>
      <c r="AB203" s="24"/>
      <c r="AC203" s="15"/>
      <c r="AD203" s="24"/>
      <c r="AE203" s="24"/>
      <c r="AF203" s="15"/>
      <c r="AG203" s="24"/>
      <c r="AH203" s="24"/>
      <c r="AI203" s="15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15"/>
      <c r="AW203" s="15"/>
      <c r="AX203" s="15"/>
      <c r="AY203" s="15"/>
      <c r="AZ203" s="15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</row>
    <row r="204" spans="1:138" s="27" customFormat="1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15"/>
      <c r="R204" s="24"/>
      <c r="S204" s="24"/>
      <c r="T204" s="15"/>
      <c r="U204" s="24"/>
      <c r="V204" s="24"/>
      <c r="W204" s="15"/>
      <c r="X204" s="24"/>
      <c r="Y204" s="24"/>
      <c r="Z204" s="15"/>
      <c r="AA204" s="24"/>
      <c r="AB204" s="24"/>
      <c r="AC204" s="15"/>
      <c r="AD204" s="24"/>
      <c r="AE204" s="24"/>
      <c r="AF204" s="15"/>
      <c r="AG204" s="24"/>
      <c r="AH204" s="24"/>
      <c r="AI204" s="15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15"/>
      <c r="AW204" s="15"/>
      <c r="AX204" s="15"/>
      <c r="AY204" s="15"/>
      <c r="AZ204" s="15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</row>
    <row r="205" spans="1:138" s="27" customFormat="1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15"/>
      <c r="R205" s="24"/>
      <c r="S205" s="24"/>
      <c r="T205" s="15"/>
      <c r="U205" s="24"/>
      <c r="V205" s="24"/>
      <c r="W205" s="15"/>
      <c r="X205" s="24"/>
      <c r="Y205" s="24"/>
      <c r="Z205" s="15"/>
      <c r="AA205" s="24"/>
      <c r="AB205" s="24"/>
      <c r="AC205" s="15"/>
      <c r="AD205" s="24"/>
      <c r="AE205" s="24"/>
      <c r="AF205" s="15"/>
      <c r="AG205" s="24"/>
      <c r="AH205" s="24"/>
      <c r="AI205" s="15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15"/>
      <c r="AW205" s="15"/>
      <c r="AX205" s="15"/>
      <c r="AY205" s="15"/>
      <c r="AZ205" s="15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</row>
    <row r="206" spans="1:138" s="27" customFormat="1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15"/>
      <c r="R206" s="24"/>
      <c r="S206" s="24"/>
      <c r="T206" s="15"/>
      <c r="U206" s="24"/>
      <c r="V206" s="24"/>
      <c r="W206" s="15"/>
      <c r="X206" s="24"/>
      <c r="Y206" s="24"/>
      <c r="Z206" s="15"/>
      <c r="AA206" s="24"/>
      <c r="AB206" s="24"/>
      <c r="AC206" s="15"/>
      <c r="AD206" s="24"/>
      <c r="AE206" s="24"/>
      <c r="AF206" s="15"/>
      <c r="AG206" s="24"/>
      <c r="AH206" s="24"/>
      <c r="AI206" s="15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15"/>
      <c r="AW206" s="15"/>
      <c r="AX206" s="15"/>
      <c r="AY206" s="15"/>
      <c r="AZ206" s="15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</row>
    <row r="207" spans="1:138" s="27" customFormat="1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15"/>
      <c r="R207" s="24"/>
      <c r="S207" s="24"/>
      <c r="T207" s="15"/>
      <c r="U207" s="24"/>
      <c r="V207" s="24"/>
      <c r="W207" s="15"/>
      <c r="X207" s="24"/>
      <c r="Y207" s="24"/>
      <c r="Z207" s="15"/>
      <c r="AA207" s="24"/>
      <c r="AB207" s="24"/>
      <c r="AC207" s="15"/>
      <c r="AD207" s="24"/>
      <c r="AE207" s="24"/>
      <c r="AF207" s="15"/>
      <c r="AG207" s="24"/>
      <c r="AH207" s="24"/>
      <c r="AI207" s="15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15"/>
      <c r="AW207" s="15"/>
      <c r="AX207" s="15"/>
      <c r="AY207" s="15"/>
      <c r="AZ207" s="15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</row>
    <row r="208" spans="1:138" s="27" customFormat="1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15"/>
      <c r="R208" s="24"/>
      <c r="S208" s="24"/>
      <c r="T208" s="15"/>
      <c r="U208" s="24"/>
      <c r="V208" s="24"/>
      <c r="W208" s="15"/>
      <c r="X208" s="24"/>
      <c r="Y208" s="24"/>
      <c r="Z208" s="15"/>
      <c r="AA208" s="24"/>
      <c r="AB208" s="24"/>
      <c r="AC208" s="15"/>
      <c r="AD208" s="24"/>
      <c r="AE208" s="24"/>
      <c r="AF208" s="15"/>
      <c r="AG208" s="24"/>
      <c r="AH208" s="24"/>
      <c r="AI208" s="15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15"/>
      <c r="AW208" s="15"/>
      <c r="AX208" s="15"/>
      <c r="AY208" s="15"/>
      <c r="AZ208" s="15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</row>
    <row r="209" spans="1:138" s="27" customFormat="1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15"/>
      <c r="R209" s="24"/>
      <c r="S209" s="24"/>
      <c r="T209" s="15"/>
      <c r="U209" s="24"/>
      <c r="V209" s="24"/>
      <c r="W209" s="15"/>
      <c r="X209" s="24"/>
      <c r="Y209" s="24"/>
      <c r="Z209" s="15"/>
      <c r="AA209" s="24"/>
      <c r="AB209" s="24"/>
      <c r="AC209" s="15"/>
      <c r="AD209" s="24"/>
      <c r="AE209" s="24"/>
      <c r="AF209" s="15"/>
      <c r="AG209" s="24"/>
      <c r="AH209" s="24"/>
      <c r="AI209" s="15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15"/>
      <c r="AW209" s="15"/>
      <c r="AX209" s="15"/>
      <c r="AY209" s="15"/>
      <c r="AZ209" s="15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</row>
    <row r="210" spans="1:138" s="27" customFormat="1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15"/>
      <c r="R210" s="24"/>
      <c r="S210" s="24"/>
      <c r="T210" s="15"/>
      <c r="U210" s="24"/>
      <c r="V210" s="24"/>
      <c r="W210" s="15"/>
      <c r="X210" s="24"/>
      <c r="Y210" s="24"/>
      <c r="Z210" s="15"/>
      <c r="AA210" s="24"/>
      <c r="AB210" s="24"/>
      <c r="AC210" s="15"/>
      <c r="AD210" s="24"/>
      <c r="AE210" s="24"/>
      <c r="AF210" s="15"/>
      <c r="AG210" s="24"/>
      <c r="AH210" s="24"/>
      <c r="AI210" s="15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15"/>
      <c r="AW210" s="15"/>
      <c r="AX210" s="15"/>
      <c r="AY210" s="15"/>
      <c r="AZ210" s="15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</row>
    <row r="211" spans="1:138" s="27" customFormat="1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15"/>
      <c r="R211" s="24"/>
      <c r="S211" s="24"/>
      <c r="T211" s="15"/>
      <c r="U211" s="24"/>
      <c r="V211" s="24"/>
      <c r="W211" s="15"/>
      <c r="X211" s="24"/>
      <c r="Y211" s="24"/>
      <c r="Z211" s="15"/>
      <c r="AA211" s="24"/>
      <c r="AB211" s="24"/>
      <c r="AC211" s="15"/>
      <c r="AD211" s="24"/>
      <c r="AE211" s="24"/>
      <c r="AF211" s="15"/>
      <c r="AG211" s="24"/>
      <c r="AH211" s="24"/>
      <c r="AI211" s="15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15"/>
      <c r="AW211" s="15"/>
      <c r="AX211" s="15"/>
      <c r="AY211" s="15"/>
      <c r="AZ211" s="15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</row>
    <row r="212" spans="1:138" s="27" customFormat="1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15"/>
      <c r="R212" s="24"/>
      <c r="S212" s="24"/>
      <c r="T212" s="15"/>
      <c r="U212" s="24"/>
      <c r="V212" s="24"/>
      <c r="W212" s="15"/>
      <c r="X212" s="24"/>
      <c r="Y212" s="24"/>
      <c r="Z212" s="15"/>
      <c r="AA212" s="24"/>
      <c r="AB212" s="24"/>
      <c r="AC212" s="15"/>
      <c r="AD212" s="24"/>
      <c r="AE212" s="24"/>
      <c r="AF212" s="15"/>
      <c r="AG212" s="24"/>
      <c r="AH212" s="24"/>
      <c r="AI212" s="15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15"/>
      <c r="AW212" s="15"/>
      <c r="AX212" s="15"/>
      <c r="AY212" s="15"/>
      <c r="AZ212" s="15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</row>
    <row r="213" spans="1:138" s="27" customFormat="1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15"/>
      <c r="R213" s="24"/>
      <c r="S213" s="24"/>
      <c r="T213" s="15"/>
      <c r="U213" s="24"/>
      <c r="V213" s="24"/>
      <c r="W213" s="15"/>
      <c r="X213" s="24"/>
      <c r="Y213" s="24"/>
      <c r="Z213" s="15"/>
      <c r="AA213" s="24"/>
      <c r="AB213" s="24"/>
      <c r="AC213" s="15"/>
      <c r="AD213" s="24"/>
      <c r="AE213" s="24"/>
      <c r="AF213" s="15"/>
      <c r="AG213" s="24"/>
      <c r="AH213" s="24"/>
      <c r="AI213" s="15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15"/>
      <c r="AW213" s="15"/>
      <c r="AX213" s="15"/>
      <c r="AY213" s="15"/>
      <c r="AZ213" s="15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</row>
    <row r="214" spans="1:138" s="27" customFormat="1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15"/>
      <c r="R214" s="24"/>
      <c r="S214" s="24"/>
      <c r="T214" s="15"/>
      <c r="U214" s="24"/>
      <c r="V214" s="24"/>
      <c r="W214" s="15"/>
      <c r="X214" s="24"/>
      <c r="Y214" s="24"/>
      <c r="Z214" s="15"/>
      <c r="AA214" s="24"/>
      <c r="AB214" s="24"/>
      <c r="AC214" s="15"/>
      <c r="AD214" s="24"/>
      <c r="AE214" s="24"/>
      <c r="AF214" s="15"/>
      <c r="AG214" s="24"/>
      <c r="AH214" s="24"/>
      <c r="AI214" s="15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15"/>
      <c r="AW214" s="15"/>
      <c r="AX214" s="15"/>
      <c r="AY214" s="15"/>
      <c r="AZ214" s="15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</row>
    <row r="215" spans="1:138" s="27" customFormat="1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15"/>
      <c r="R215" s="24"/>
      <c r="S215" s="24"/>
      <c r="T215" s="15"/>
      <c r="U215" s="24"/>
      <c r="V215" s="24"/>
      <c r="W215" s="15"/>
      <c r="X215" s="24"/>
      <c r="Y215" s="24"/>
      <c r="Z215" s="15"/>
      <c r="AA215" s="24"/>
      <c r="AB215" s="24"/>
      <c r="AC215" s="15"/>
      <c r="AD215" s="24"/>
      <c r="AE215" s="24"/>
      <c r="AF215" s="15"/>
      <c r="AG215" s="24"/>
      <c r="AH215" s="24"/>
      <c r="AI215" s="15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15"/>
      <c r="AW215" s="15"/>
      <c r="AX215" s="15"/>
      <c r="AY215" s="15"/>
      <c r="AZ215" s="15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</row>
    <row r="216" spans="1:138" s="27" customFormat="1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15"/>
      <c r="R216" s="24"/>
      <c r="S216" s="24"/>
      <c r="T216" s="15"/>
      <c r="U216" s="24"/>
      <c r="V216" s="24"/>
      <c r="W216" s="15"/>
      <c r="X216" s="24"/>
      <c r="Y216" s="24"/>
      <c r="Z216" s="15"/>
      <c r="AA216" s="24"/>
      <c r="AB216" s="24"/>
      <c r="AC216" s="15"/>
      <c r="AD216" s="24"/>
      <c r="AE216" s="24"/>
      <c r="AF216" s="15"/>
      <c r="AG216" s="24"/>
      <c r="AH216" s="24"/>
      <c r="AI216" s="15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15"/>
      <c r="AW216" s="15"/>
      <c r="AX216" s="15"/>
      <c r="AY216" s="15"/>
      <c r="AZ216" s="15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</row>
    <row r="217" spans="1:138" s="27" customFormat="1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15"/>
      <c r="R217" s="24"/>
      <c r="S217" s="24"/>
      <c r="T217" s="15"/>
      <c r="U217" s="24"/>
      <c r="V217" s="24"/>
      <c r="W217" s="15"/>
      <c r="X217" s="24"/>
      <c r="Y217" s="24"/>
      <c r="Z217" s="15"/>
      <c r="AA217" s="24"/>
      <c r="AB217" s="24"/>
      <c r="AC217" s="15"/>
      <c r="AD217" s="24"/>
      <c r="AE217" s="24"/>
      <c r="AF217" s="15"/>
      <c r="AG217" s="24"/>
      <c r="AH217" s="24"/>
      <c r="AI217" s="15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15"/>
      <c r="AW217" s="15"/>
      <c r="AX217" s="15"/>
      <c r="AY217" s="15"/>
      <c r="AZ217" s="15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</row>
    <row r="218" spans="1:138" s="27" customFormat="1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15"/>
      <c r="R218" s="24"/>
      <c r="S218" s="24"/>
      <c r="T218" s="15"/>
      <c r="U218" s="24"/>
      <c r="V218" s="24"/>
      <c r="W218" s="15"/>
      <c r="X218" s="24"/>
      <c r="Y218" s="24"/>
      <c r="Z218" s="15"/>
      <c r="AA218" s="24"/>
      <c r="AB218" s="24"/>
      <c r="AC218" s="15"/>
      <c r="AD218" s="24"/>
      <c r="AE218" s="24"/>
      <c r="AF218" s="15"/>
      <c r="AG218" s="24"/>
      <c r="AH218" s="24"/>
      <c r="AI218" s="15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15"/>
      <c r="AW218" s="15"/>
      <c r="AX218" s="15"/>
      <c r="AY218" s="15"/>
      <c r="AZ218" s="15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</row>
    <row r="219" spans="1:138" s="27" customFormat="1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15"/>
      <c r="R219" s="24"/>
      <c r="S219" s="24"/>
      <c r="T219" s="15"/>
      <c r="U219" s="24"/>
      <c r="V219" s="24"/>
      <c r="W219" s="15"/>
      <c r="X219" s="24"/>
      <c r="Y219" s="24"/>
      <c r="Z219" s="15"/>
      <c r="AA219" s="24"/>
      <c r="AB219" s="24"/>
      <c r="AC219" s="15"/>
      <c r="AD219" s="24"/>
      <c r="AE219" s="24"/>
      <c r="AF219" s="15"/>
      <c r="AG219" s="24"/>
      <c r="AH219" s="24"/>
      <c r="AI219" s="15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15"/>
      <c r="AW219" s="15"/>
      <c r="AX219" s="15"/>
      <c r="AY219" s="15"/>
      <c r="AZ219" s="15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</row>
    <row r="220" spans="1:138" s="27" customFormat="1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15"/>
      <c r="R220" s="24"/>
      <c r="S220" s="24"/>
      <c r="T220" s="15"/>
      <c r="U220" s="24"/>
      <c r="V220" s="24"/>
      <c r="W220" s="15"/>
      <c r="X220" s="24"/>
      <c r="Y220" s="24"/>
      <c r="Z220" s="15"/>
      <c r="AA220" s="24"/>
      <c r="AB220" s="24"/>
      <c r="AC220" s="15"/>
      <c r="AD220" s="24"/>
      <c r="AE220" s="24"/>
      <c r="AF220" s="15"/>
      <c r="AG220" s="24"/>
      <c r="AH220" s="24"/>
      <c r="AI220" s="15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15"/>
      <c r="AW220" s="15"/>
      <c r="AX220" s="15"/>
      <c r="AY220" s="15"/>
      <c r="AZ220" s="15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</row>
    <row r="221" spans="1:138" s="27" customFormat="1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15"/>
      <c r="R221" s="24"/>
      <c r="S221" s="24"/>
      <c r="T221" s="15"/>
      <c r="U221" s="24"/>
      <c r="V221" s="24"/>
      <c r="W221" s="15"/>
      <c r="X221" s="24"/>
      <c r="Y221" s="24"/>
      <c r="Z221" s="15"/>
      <c r="AA221" s="24"/>
      <c r="AB221" s="24"/>
      <c r="AC221" s="15"/>
      <c r="AD221" s="24"/>
      <c r="AE221" s="24"/>
      <c r="AF221" s="15"/>
      <c r="AG221" s="24"/>
      <c r="AH221" s="24"/>
      <c r="AI221" s="15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15"/>
      <c r="AW221" s="15"/>
      <c r="AX221" s="15"/>
      <c r="AY221" s="15"/>
      <c r="AZ221" s="15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</row>
    <row r="222" spans="1:138" s="27" customFormat="1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15"/>
      <c r="R222" s="24"/>
      <c r="S222" s="24"/>
      <c r="T222" s="15"/>
      <c r="U222" s="24"/>
      <c r="V222" s="24"/>
      <c r="W222" s="15"/>
      <c r="X222" s="24"/>
      <c r="Y222" s="24"/>
      <c r="Z222" s="15"/>
      <c r="AA222" s="24"/>
      <c r="AB222" s="24"/>
      <c r="AC222" s="15"/>
      <c r="AD222" s="24"/>
      <c r="AE222" s="24"/>
      <c r="AF222" s="15"/>
      <c r="AG222" s="24"/>
      <c r="AH222" s="24"/>
      <c r="AI222" s="15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15"/>
      <c r="AW222" s="15"/>
      <c r="AX222" s="15"/>
      <c r="AY222" s="15"/>
      <c r="AZ222" s="15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</row>
    <row r="223" spans="1:138" s="27" customFormat="1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15"/>
      <c r="R223" s="24"/>
      <c r="S223" s="24"/>
      <c r="T223" s="15"/>
      <c r="U223" s="24"/>
      <c r="V223" s="24"/>
      <c r="W223" s="15"/>
      <c r="X223" s="24"/>
      <c r="Y223" s="24"/>
      <c r="Z223" s="15"/>
      <c r="AA223" s="24"/>
      <c r="AB223" s="24"/>
      <c r="AC223" s="15"/>
      <c r="AD223" s="24"/>
      <c r="AE223" s="24"/>
      <c r="AF223" s="15"/>
      <c r="AG223" s="24"/>
      <c r="AH223" s="24"/>
      <c r="AI223" s="15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15"/>
      <c r="AW223" s="15"/>
      <c r="AX223" s="15"/>
      <c r="AY223" s="15"/>
      <c r="AZ223" s="15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</row>
    <row r="224" spans="1:138" s="27" customFormat="1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15"/>
      <c r="R224" s="24"/>
      <c r="S224" s="24"/>
      <c r="T224" s="15"/>
      <c r="U224" s="24"/>
      <c r="V224" s="24"/>
      <c r="W224" s="15"/>
      <c r="X224" s="24"/>
      <c r="Y224" s="24"/>
      <c r="Z224" s="15"/>
      <c r="AA224" s="24"/>
      <c r="AB224" s="24"/>
      <c r="AC224" s="15"/>
      <c r="AD224" s="24"/>
      <c r="AE224" s="24"/>
      <c r="AF224" s="15"/>
      <c r="AG224" s="24"/>
      <c r="AH224" s="24"/>
      <c r="AI224" s="15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15"/>
      <c r="AW224" s="15"/>
      <c r="AX224" s="15"/>
      <c r="AY224" s="15"/>
      <c r="AZ224" s="15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</row>
    <row r="225" spans="1:138" s="27" customFormat="1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15"/>
      <c r="R225" s="24"/>
      <c r="S225" s="24"/>
      <c r="T225" s="15"/>
      <c r="U225" s="24"/>
      <c r="V225" s="24"/>
      <c r="W225" s="15"/>
      <c r="X225" s="24"/>
      <c r="Y225" s="24"/>
      <c r="Z225" s="15"/>
      <c r="AA225" s="24"/>
      <c r="AB225" s="24"/>
      <c r="AC225" s="15"/>
      <c r="AD225" s="24"/>
      <c r="AE225" s="24"/>
      <c r="AF225" s="15"/>
      <c r="AG225" s="24"/>
      <c r="AH225" s="24"/>
      <c r="AI225" s="15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15"/>
      <c r="AW225" s="15"/>
      <c r="AX225" s="15"/>
      <c r="AY225" s="15"/>
      <c r="AZ225" s="15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6"/>
      <c r="CP225" s="26"/>
      <c r="CQ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</row>
    <row r="226" spans="1:92" s="27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</row>
    <row r="227" spans="1:92" s="27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</row>
    <row r="228" spans="1:92" s="27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</row>
    <row r="229" spans="1:92" s="27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</row>
    <row r="230" spans="1:92" s="27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</row>
    <row r="231" spans="1:92" s="27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</row>
    <row r="232" spans="1:92" s="27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</row>
    <row r="233" spans="1:92" s="27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</row>
    <row r="234" spans="1:92" s="27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</row>
    <row r="235" spans="1:92" s="27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</row>
    <row r="236" spans="1:92" s="27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</row>
    <row r="237" spans="1:92" s="27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</row>
    <row r="238" spans="1:92" s="27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</row>
    <row r="239" spans="1:92" s="27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</row>
    <row r="240" spans="1:92" s="27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</row>
    <row r="241" spans="1:92" s="27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</row>
    <row r="242" spans="1:92" s="27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</row>
    <row r="243" spans="1:92" s="27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</row>
    <row r="244" spans="1:92" s="27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</row>
    <row r="245" spans="1:92" s="27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</row>
    <row r="246" spans="1:92" s="27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</row>
    <row r="247" spans="1:92" s="27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</row>
    <row r="248" spans="1:92" s="27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</row>
    <row r="249" spans="1:92" s="27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</row>
    <row r="250" spans="1:92" s="27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</row>
    <row r="251" spans="1:92" s="27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</row>
    <row r="252" spans="1:92" s="27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</row>
    <row r="253" spans="1:92" s="27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</row>
    <row r="254" spans="1:92" s="27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</row>
    <row r="255" spans="1:92" s="27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</row>
    <row r="256" spans="1:92" s="27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</row>
    <row r="257" spans="1:106" s="27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</row>
    <row r="258" spans="1:138" s="27" customFormat="1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15"/>
      <c r="R258" s="24"/>
      <c r="S258" s="24"/>
      <c r="T258" s="15"/>
      <c r="U258" s="24"/>
      <c r="V258" s="24"/>
      <c r="W258" s="15"/>
      <c r="X258" s="24"/>
      <c r="Y258" s="24"/>
      <c r="Z258" s="15"/>
      <c r="AA258" s="24"/>
      <c r="AB258" s="24"/>
      <c r="AC258" s="15"/>
      <c r="AD258" s="24"/>
      <c r="AE258" s="24"/>
      <c r="AF258" s="15"/>
      <c r="AG258" s="24"/>
      <c r="AH258" s="24"/>
      <c r="AI258" s="15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15"/>
      <c r="AW258" s="15"/>
      <c r="AX258" s="15"/>
      <c r="AY258" s="15"/>
      <c r="AZ258" s="15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</row>
    <row r="259" spans="1:138" s="27" customFormat="1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15"/>
      <c r="R259" s="24"/>
      <c r="S259" s="24"/>
      <c r="T259" s="15"/>
      <c r="U259" s="24"/>
      <c r="V259" s="24"/>
      <c r="W259" s="15"/>
      <c r="X259" s="24"/>
      <c r="Y259" s="24"/>
      <c r="Z259" s="15"/>
      <c r="AA259" s="24"/>
      <c r="AB259" s="24"/>
      <c r="AC259" s="15"/>
      <c r="AD259" s="24"/>
      <c r="AE259" s="24"/>
      <c r="AF259" s="15"/>
      <c r="AG259" s="24"/>
      <c r="AH259" s="24"/>
      <c r="AI259" s="15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15"/>
      <c r="AW259" s="15"/>
      <c r="AX259" s="15"/>
      <c r="AY259" s="15"/>
      <c r="AZ259" s="15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</row>
    <row r="260" spans="1:138" s="27" customFormat="1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15"/>
      <c r="R260" s="24"/>
      <c r="S260" s="24"/>
      <c r="T260" s="15"/>
      <c r="U260" s="24"/>
      <c r="V260" s="24"/>
      <c r="W260" s="15"/>
      <c r="X260" s="24"/>
      <c r="Y260" s="24"/>
      <c r="Z260" s="15"/>
      <c r="AA260" s="24"/>
      <c r="AB260" s="24"/>
      <c r="AC260" s="15"/>
      <c r="AD260" s="24"/>
      <c r="AE260" s="24"/>
      <c r="AF260" s="15"/>
      <c r="AG260" s="24"/>
      <c r="AH260" s="24"/>
      <c r="AI260" s="15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15"/>
      <c r="AW260" s="15"/>
      <c r="AX260" s="15"/>
      <c r="AY260" s="15"/>
      <c r="AZ260" s="15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</row>
    <row r="261" spans="1:138" s="27" customFormat="1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15"/>
      <c r="R261" s="24"/>
      <c r="S261" s="24"/>
      <c r="T261" s="15"/>
      <c r="U261" s="24"/>
      <c r="V261" s="24"/>
      <c r="W261" s="15"/>
      <c r="X261" s="24"/>
      <c r="Y261" s="24"/>
      <c r="Z261" s="15"/>
      <c r="AA261" s="24"/>
      <c r="AB261" s="24"/>
      <c r="AC261" s="15"/>
      <c r="AD261" s="24"/>
      <c r="AE261" s="24"/>
      <c r="AF261" s="15"/>
      <c r="AG261" s="24"/>
      <c r="AH261" s="24"/>
      <c r="AI261" s="15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15"/>
      <c r="AW261" s="15"/>
      <c r="AX261" s="15"/>
      <c r="AY261" s="15"/>
      <c r="AZ261" s="15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</row>
    <row r="262" spans="1:138" s="27" customFormat="1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15"/>
      <c r="R262" s="24"/>
      <c r="S262" s="24"/>
      <c r="T262" s="15"/>
      <c r="U262" s="24"/>
      <c r="V262" s="24"/>
      <c r="W262" s="15"/>
      <c r="X262" s="24"/>
      <c r="Y262" s="24"/>
      <c r="Z262" s="15"/>
      <c r="AA262" s="24"/>
      <c r="AB262" s="24"/>
      <c r="AC262" s="15"/>
      <c r="AD262" s="24"/>
      <c r="AE262" s="24"/>
      <c r="AF262" s="15"/>
      <c r="AG262" s="24"/>
      <c r="AH262" s="24"/>
      <c r="AI262" s="15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15"/>
      <c r="AW262" s="15"/>
      <c r="AX262" s="15"/>
      <c r="AY262" s="15"/>
      <c r="AZ262" s="15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</row>
    <row r="263" spans="1:138" s="27" customFormat="1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15"/>
      <c r="R263" s="24"/>
      <c r="S263" s="24"/>
      <c r="T263" s="15"/>
      <c r="U263" s="24"/>
      <c r="V263" s="24"/>
      <c r="W263" s="15"/>
      <c r="X263" s="24"/>
      <c r="Y263" s="24"/>
      <c r="Z263" s="15"/>
      <c r="AA263" s="24"/>
      <c r="AB263" s="24"/>
      <c r="AC263" s="15"/>
      <c r="AD263" s="24"/>
      <c r="AE263" s="24"/>
      <c r="AF263" s="15"/>
      <c r="AG263" s="24"/>
      <c r="AH263" s="24"/>
      <c r="AI263" s="15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15"/>
      <c r="AW263" s="15"/>
      <c r="AX263" s="15"/>
      <c r="AY263" s="15"/>
      <c r="AZ263" s="15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</row>
    <row r="264" spans="1:138" s="27" customFormat="1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15"/>
      <c r="R264" s="24"/>
      <c r="S264" s="24"/>
      <c r="T264" s="15"/>
      <c r="U264" s="24"/>
      <c r="V264" s="24"/>
      <c r="W264" s="15"/>
      <c r="X264" s="24"/>
      <c r="Y264" s="24"/>
      <c r="Z264" s="15"/>
      <c r="AA264" s="24"/>
      <c r="AB264" s="24"/>
      <c r="AC264" s="15"/>
      <c r="AD264" s="24"/>
      <c r="AE264" s="24"/>
      <c r="AF264" s="15"/>
      <c r="AG264" s="24"/>
      <c r="AH264" s="24"/>
      <c r="AI264" s="15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15"/>
      <c r="AW264" s="15"/>
      <c r="AX264" s="15"/>
      <c r="AY264" s="15"/>
      <c r="AZ264" s="15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</row>
    <row r="265" spans="1:138" s="27" customFormat="1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15"/>
      <c r="R265" s="24"/>
      <c r="S265" s="24"/>
      <c r="T265" s="15"/>
      <c r="U265" s="24"/>
      <c r="V265" s="24"/>
      <c r="W265" s="15"/>
      <c r="X265" s="24"/>
      <c r="Y265" s="24"/>
      <c r="Z265" s="15"/>
      <c r="AA265" s="24"/>
      <c r="AB265" s="24"/>
      <c r="AC265" s="15"/>
      <c r="AD265" s="24"/>
      <c r="AE265" s="24"/>
      <c r="AF265" s="15"/>
      <c r="AG265" s="24"/>
      <c r="AH265" s="24"/>
      <c r="AI265" s="15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15"/>
      <c r="AW265" s="15"/>
      <c r="AX265" s="15"/>
      <c r="AY265" s="15"/>
      <c r="AZ265" s="15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</row>
    <row r="266" spans="1:138" s="27" customFormat="1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15"/>
      <c r="R266" s="24"/>
      <c r="S266" s="24"/>
      <c r="T266" s="15"/>
      <c r="U266" s="24"/>
      <c r="V266" s="24"/>
      <c r="W266" s="15"/>
      <c r="X266" s="24"/>
      <c r="Y266" s="24"/>
      <c r="Z266" s="15"/>
      <c r="AA266" s="24"/>
      <c r="AB266" s="24"/>
      <c r="AC266" s="15"/>
      <c r="AD266" s="24"/>
      <c r="AE266" s="24"/>
      <c r="AF266" s="15"/>
      <c r="AG266" s="24"/>
      <c r="AH266" s="24"/>
      <c r="AI266" s="15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15"/>
      <c r="AW266" s="15"/>
      <c r="AX266" s="15"/>
      <c r="AY266" s="15"/>
      <c r="AZ266" s="15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</row>
    <row r="267" spans="1:138" s="27" customFormat="1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15"/>
      <c r="R267" s="24"/>
      <c r="S267" s="24"/>
      <c r="T267" s="15"/>
      <c r="U267" s="24"/>
      <c r="V267" s="24"/>
      <c r="W267" s="15"/>
      <c r="X267" s="24"/>
      <c r="Y267" s="24"/>
      <c r="Z267" s="15"/>
      <c r="AA267" s="24"/>
      <c r="AB267" s="24"/>
      <c r="AC267" s="15"/>
      <c r="AD267" s="24"/>
      <c r="AE267" s="24"/>
      <c r="AF267" s="15"/>
      <c r="AG267" s="24"/>
      <c r="AH267" s="24"/>
      <c r="AI267" s="15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15"/>
      <c r="AW267" s="15"/>
      <c r="AX267" s="15"/>
      <c r="AY267" s="15"/>
      <c r="AZ267" s="15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</row>
    <row r="268" spans="1:138" s="27" customFormat="1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15"/>
      <c r="R268" s="24"/>
      <c r="S268" s="24"/>
      <c r="T268" s="15"/>
      <c r="U268" s="24"/>
      <c r="V268" s="24"/>
      <c r="W268" s="15"/>
      <c r="X268" s="24"/>
      <c r="Y268" s="24"/>
      <c r="Z268" s="15"/>
      <c r="AA268" s="24"/>
      <c r="AB268" s="24"/>
      <c r="AC268" s="15"/>
      <c r="AD268" s="24"/>
      <c r="AE268" s="24"/>
      <c r="AF268" s="15"/>
      <c r="AG268" s="24"/>
      <c r="AH268" s="24"/>
      <c r="AI268" s="15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15"/>
      <c r="AW268" s="15"/>
      <c r="AX268" s="15"/>
      <c r="AY268" s="15"/>
      <c r="AZ268" s="15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</row>
    <row r="269" spans="1:138" s="27" customFormat="1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15"/>
      <c r="R269" s="24"/>
      <c r="S269" s="24"/>
      <c r="T269" s="15"/>
      <c r="U269" s="24"/>
      <c r="V269" s="24"/>
      <c r="W269" s="15"/>
      <c r="X269" s="24"/>
      <c r="Y269" s="24"/>
      <c r="Z269" s="15"/>
      <c r="AA269" s="24"/>
      <c r="AB269" s="24"/>
      <c r="AC269" s="15"/>
      <c r="AD269" s="24"/>
      <c r="AE269" s="24"/>
      <c r="AF269" s="15"/>
      <c r="AG269" s="24"/>
      <c r="AH269" s="24"/>
      <c r="AI269" s="15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15"/>
      <c r="AW269" s="15"/>
      <c r="AX269" s="15"/>
      <c r="AY269" s="15"/>
      <c r="AZ269" s="15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</row>
    <row r="270" spans="1:138" s="27" customFormat="1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15"/>
      <c r="R270" s="24"/>
      <c r="S270" s="24"/>
      <c r="T270" s="15"/>
      <c r="U270" s="24"/>
      <c r="V270" s="24"/>
      <c r="W270" s="15"/>
      <c r="X270" s="24"/>
      <c r="Y270" s="24"/>
      <c r="Z270" s="15"/>
      <c r="AA270" s="24"/>
      <c r="AB270" s="24"/>
      <c r="AC270" s="15"/>
      <c r="AD270" s="24"/>
      <c r="AE270" s="24"/>
      <c r="AF270" s="15"/>
      <c r="AG270" s="24"/>
      <c r="AH270" s="24"/>
      <c r="AI270" s="15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15"/>
      <c r="AW270" s="15"/>
      <c r="AX270" s="15"/>
      <c r="AY270" s="15"/>
      <c r="AZ270" s="15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</row>
    <row r="271" spans="1:138" s="27" customFormat="1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15"/>
      <c r="R271" s="24"/>
      <c r="S271" s="24"/>
      <c r="T271" s="15"/>
      <c r="U271" s="24"/>
      <c r="V271" s="24"/>
      <c r="W271" s="15"/>
      <c r="X271" s="24"/>
      <c r="Y271" s="24"/>
      <c r="Z271" s="15"/>
      <c r="AA271" s="24"/>
      <c r="AB271" s="24"/>
      <c r="AC271" s="15"/>
      <c r="AD271" s="24"/>
      <c r="AE271" s="24"/>
      <c r="AF271" s="15"/>
      <c r="AG271" s="24"/>
      <c r="AH271" s="24"/>
      <c r="AI271" s="15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15"/>
      <c r="AW271" s="15"/>
      <c r="AX271" s="15"/>
      <c r="AY271" s="15"/>
      <c r="AZ271" s="15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</row>
    <row r="272" spans="1:138" s="27" customFormat="1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15"/>
      <c r="R272" s="24"/>
      <c r="S272" s="24"/>
      <c r="T272" s="15"/>
      <c r="U272" s="24"/>
      <c r="V272" s="24"/>
      <c r="W272" s="15"/>
      <c r="X272" s="24"/>
      <c r="Y272" s="24"/>
      <c r="Z272" s="15"/>
      <c r="AA272" s="24"/>
      <c r="AB272" s="24"/>
      <c r="AC272" s="15"/>
      <c r="AD272" s="24"/>
      <c r="AE272" s="24"/>
      <c r="AF272" s="15"/>
      <c r="AG272" s="24"/>
      <c r="AH272" s="24"/>
      <c r="AI272" s="15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15"/>
      <c r="AW272" s="15"/>
      <c r="AX272" s="15"/>
      <c r="AY272" s="15"/>
      <c r="AZ272" s="15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</row>
    <row r="273" spans="1:138" s="27" customFormat="1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15"/>
      <c r="R273" s="24"/>
      <c r="S273" s="24"/>
      <c r="T273" s="15"/>
      <c r="U273" s="24"/>
      <c r="V273" s="24"/>
      <c r="W273" s="15"/>
      <c r="X273" s="24"/>
      <c r="Y273" s="24"/>
      <c r="Z273" s="15"/>
      <c r="AA273" s="24"/>
      <c r="AB273" s="24"/>
      <c r="AC273" s="15"/>
      <c r="AD273" s="24"/>
      <c r="AE273" s="24"/>
      <c r="AF273" s="15"/>
      <c r="AG273" s="24"/>
      <c r="AH273" s="24"/>
      <c r="AI273" s="15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15"/>
      <c r="AW273" s="15"/>
      <c r="AX273" s="15"/>
      <c r="AY273" s="15"/>
      <c r="AZ273" s="15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</row>
    <row r="274" spans="1:138" s="27" customFormat="1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15"/>
      <c r="R274" s="24"/>
      <c r="S274" s="24"/>
      <c r="T274" s="15"/>
      <c r="U274" s="24"/>
      <c r="V274" s="24"/>
      <c r="W274" s="15"/>
      <c r="X274" s="24"/>
      <c r="Y274" s="24"/>
      <c r="Z274" s="15"/>
      <c r="AA274" s="24"/>
      <c r="AB274" s="24"/>
      <c r="AC274" s="15"/>
      <c r="AD274" s="24"/>
      <c r="AE274" s="24"/>
      <c r="AF274" s="15"/>
      <c r="AG274" s="24"/>
      <c r="AH274" s="24"/>
      <c r="AI274" s="15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15"/>
      <c r="AW274" s="15"/>
      <c r="AX274" s="15"/>
      <c r="AY274" s="15"/>
      <c r="AZ274" s="15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</row>
    <row r="275" spans="1:138" s="27" customFormat="1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15"/>
      <c r="R275" s="24"/>
      <c r="S275" s="24"/>
      <c r="T275" s="15"/>
      <c r="U275" s="24"/>
      <c r="V275" s="24"/>
      <c r="W275" s="15"/>
      <c r="X275" s="24"/>
      <c r="Y275" s="24"/>
      <c r="Z275" s="15"/>
      <c r="AA275" s="24"/>
      <c r="AB275" s="24"/>
      <c r="AC275" s="15"/>
      <c r="AD275" s="24"/>
      <c r="AE275" s="24"/>
      <c r="AF275" s="15"/>
      <c r="AG275" s="24"/>
      <c r="AH275" s="24"/>
      <c r="AI275" s="15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15"/>
      <c r="AW275" s="15"/>
      <c r="AX275" s="15"/>
      <c r="AY275" s="15"/>
      <c r="AZ275" s="15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</row>
    <row r="276" spans="1:138" s="27" customFormat="1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15"/>
      <c r="R276" s="24"/>
      <c r="S276" s="24"/>
      <c r="T276" s="15"/>
      <c r="U276" s="24"/>
      <c r="V276" s="24"/>
      <c r="W276" s="15"/>
      <c r="X276" s="24"/>
      <c r="Y276" s="24"/>
      <c r="Z276" s="15"/>
      <c r="AA276" s="24"/>
      <c r="AB276" s="24"/>
      <c r="AC276" s="15"/>
      <c r="AD276" s="24"/>
      <c r="AE276" s="24"/>
      <c r="AF276" s="15"/>
      <c r="AG276" s="24"/>
      <c r="AH276" s="24"/>
      <c r="AI276" s="15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15"/>
      <c r="AW276" s="15"/>
      <c r="AX276" s="15"/>
      <c r="AY276" s="15"/>
      <c r="AZ276" s="15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</row>
    <row r="277" spans="1:138" s="27" customFormat="1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15"/>
      <c r="R277" s="24"/>
      <c r="S277" s="24"/>
      <c r="T277" s="15"/>
      <c r="U277" s="24"/>
      <c r="V277" s="24"/>
      <c r="W277" s="15"/>
      <c r="X277" s="24"/>
      <c r="Y277" s="24"/>
      <c r="Z277" s="15"/>
      <c r="AA277" s="24"/>
      <c r="AB277" s="24"/>
      <c r="AC277" s="15"/>
      <c r="AD277" s="24"/>
      <c r="AE277" s="24"/>
      <c r="AF277" s="15"/>
      <c r="AG277" s="24"/>
      <c r="AH277" s="24"/>
      <c r="AI277" s="15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15"/>
      <c r="AW277" s="15"/>
      <c r="AX277" s="15"/>
      <c r="AY277" s="15"/>
      <c r="AZ277" s="15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</row>
    <row r="278" spans="1:138" s="27" customFormat="1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15"/>
      <c r="R278" s="24"/>
      <c r="S278" s="24"/>
      <c r="T278" s="15"/>
      <c r="U278" s="24"/>
      <c r="V278" s="24"/>
      <c r="W278" s="15"/>
      <c r="X278" s="24"/>
      <c r="Y278" s="24"/>
      <c r="Z278" s="15"/>
      <c r="AA278" s="24"/>
      <c r="AB278" s="24"/>
      <c r="AC278" s="15"/>
      <c r="AD278" s="24"/>
      <c r="AE278" s="24"/>
      <c r="AF278" s="15"/>
      <c r="AG278" s="24"/>
      <c r="AH278" s="24"/>
      <c r="AI278" s="15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15"/>
      <c r="AW278" s="15"/>
      <c r="AX278" s="15"/>
      <c r="AY278" s="15"/>
      <c r="AZ278" s="15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</row>
    <row r="279" spans="1:138" s="27" customFormat="1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15"/>
      <c r="R279" s="24"/>
      <c r="S279" s="24"/>
      <c r="T279" s="15"/>
      <c r="U279" s="24"/>
      <c r="V279" s="24"/>
      <c r="W279" s="15"/>
      <c r="X279" s="24"/>
      <c r="Y279" s="24"/>
      <c r="Z279" s="15"/>
      <c r="AA279" s="24"/>
      <c r="AB279" s="24"/>
      <c r="AC279" s="15"/>
      <c r="AD279" s="24"/>
      <c r="AE279" s="24"/>
      <c r="AF279" s="15"/>
      <c r="AG279" s="24"/>
      <c r="AH279" s="24"/>
      <c r="AI279" s="15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15"/>
      <c r="AW279" s="15"/>
      <c r="AX279" s="15"/>
      <c r="AY279" s="15"/>
      <c r="AZ279" s="15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</row>
    <row r="280" spans="1:138" s="27" customFormat="1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15"/>
      <c r="R280" s="24"/>
      <c r="S280" s="24"/>
      <c r="T280" s="15"/>
      <c r="U280" s="24"/>
      <c r="V280" s="24"/>
      <c r="W280" s="15"/>
      <c r="X280" s="24"/>
      <c r="Y280" s="24"/>
      <c r="Z280" s="15"/>
      <c r="AA280" s="24"/>
      <c r="AB280" s="24"/>
      <c r="AC280" s="15"/>
      <c r="AD280" s="24"/>
      <c r="AE280" s="24"/>
      <c r="AF280" s="15"/>
      <c r="AG280" s="24"/>
      <c r="AH280" s="24"/>
      <c r="AI280" s="15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15"/>
      <c r="AW280" s="15"/>
      <c r="AX280" s="15"/>
      <c r="AY280" s="15"/>
      <c r="AZ280" s="15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</row>
    <row r="281" spans="1:138" s="27" customFormat="1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15"/>
      <c r="R281" s="24"/>
      <c r="S281" s="24"/>
      <c r="T281" s="15"/>
      <c r="U281" s="24"/>
      <c r="V281" s="24"/>
      <c r="W281" s="15"/>
      <c r="X281" s="24"/>
      <c r="Y281" s="24"/>
      <c r="Z281" s="15"/>
      <c r="AA281" s="24"/>
      <c r="AB281" s="24"/>
      <c r="AC281" s="15"/>
      <c r="AD281" s="24"/>
      <c r="AE281" s="24"/>
      <c r="AF281" s="15"/>
      <c r="AG281" s="24"/>
      <c r="AH281" s="24"/>
      <c r="AI281" s="15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15"/>
      <c r="AW281" s="15"/>
      <c r="AX281" s="15"/>
      <c r="AY281" s="15"/>
      <c r="AZ281" s="15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</row>
    <row r="282" spans="1:138" s="27" customFormat="1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15"/>
      <c r="R282" s="24"/>
      <c r="S282" s="24"/>
      <c r="T282" s="15"/>
      <c r="U282" s="24"/>
      <c r="V282" s="24"/>
      <c r="W282" s="15"/>
      <c r="X282" s="24"/>
      <c r="Y282" s="24"/>
      <c r="Z282" s="15"/>
      <c r="AA282" s="24"/>
      <c r="AB282" s="24"/>
      <c r="AC282" s="15"/>
      <c r="AD282" s="24"/>
      <c r="AE282" s="24"/>
      <c r="AF282" s="15"/>
      <c r="AG282" s="24"/>
      <c r="AH282" s="24"/>
      <c r="AI282" s="15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15"/>
      <c r="AW282" s="15"/>
      <c r="AX282" s="15"/>
      <c r="AY282" s="15"/>
      <c r="AZ282" s="15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</row>
    <row r="283" spans="1:138" s="27" customFormat="1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15"/>
      <c r="R283" s="24"/>
      <c r="S283" s="24"/>
      <c r="T283" s="15"/>
      <c r="U283" s="24"/>
      <c r="V283" s="24"/>
      <c r="W283" s="15"/>
      <c r="X283" s="24"/>
      <c r="Y283" s="24"/>
      <c r="Z283" s="15"/>
      <c r="AA283" s="24"/>
      <c r="AB283" s="24"/>
      <c r="AC283" s="15"/>
      <c r="AD283" s="24"/>
      <c r="AE283" s="24"/>
      <c r="AF283" s="15"/>
      <c r="AG283" s="24"/>
      <c r="AH283" s="24"/>
      <c r="AI283" s="15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15"/>
      <c r="AW283" s="15"/>
      <c r="AX283" s="15"/>
      <c r="AY283" s="15"/>
      <c r="AZ283" s="15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</row>
    <row r="284" spans="1:138" s="27" customFormat="1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15"/>
      <c r="R284" s="24"/>
      <c r="S284" s="24"/>
      <c r="T284" s="15"/>
      <c r="U284" s="24"/>
      <c r="V284" s="24"/>
      <c r="W284" s="15"/>
      <c r="X284" s="24"/>
      <c r="Y284" s="24"/>
      <c r="Z284" s="15"/>
      <c r="AA284" s="24"/>
      <c r="AB284" s="24"/>
      <c r="AC284" s="15"/>
      <c r="AD284" s="24"/>
      <c r="AE284" s="24"/>
      <c r="AF284" s="15"/>
      <c r="AG284" s="24"/>
      <c r="AH284" s="24"/>
      <c r="AI284" s="15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15"/>
      <c r="AW284" s="15"/>
      <c r="AX284" s="15"/>
      <c r="AY284" s="15"/>
      <c r="AZ284" s="15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</row>
    <row r="285" spans="1:138" s="27" customFormat="1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15"/>
      <c r="R285" s="24"/>
      <c r="S285" s="24"/>
      <c r="T285" s="15"/>
      <c r="U285" s="24"/>
      <c r="V285" s="24"/>
      <c r="W285" s="15"/>
      <c r="X285" s="24"/>
      <c r="Y285" s="24"/>
      <c r="Z285" s="15"/>
      <c r="AA285" s="24"/>
      <c r="AB285" s="24"/>
      <c r="AC285" s="15"/>
      <c r="AD285" s="24"/>
      <c r="AE285" s="24"/>
      <c r="AF285" s="15"/>
      <c r="AG285" s="24"/>
      <c r="AH285" s="24"/>
      <c r="AI285" s="15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15"/>
      <c r="AW285" s="15"/>
      <c r="AX285" s="15"/>
      <c r="AY285" s="15"/>
      <c r="AZ285" s="15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</row>
    <row r="286" spans="1:138" s="27" customFormat="1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15"/>
      <c r="R286" s="24"/>
      <c r="S286" s="24"/>
      <c r="T286" s="15"/>
      <c r="U286" s="24"/>
      <c r="V286" s="24"/>
      <c r="W286" s="15"/>
      <c r="X286" s="24"/>
      <c r="Y286" s="24"/>
      <c r="Z286" s="15"/>
      <c r="AA286" s="24"/>
      <c r="AB286" s="24"/>
      <c r="AC286" s="15"/>
      <c r="AD286" s="24"/>
      <c r="AE286" s="24"/>
      <c r="AF286" s="15"/>
      <c r="AG286" s="24"/>
      <c r="AH286" s="24"/>
      <c r="AI286" s="15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15"/>
      <c r="AW286" s="15"/>
      <c r="AX286" s="15"/>
      <c r="AY286" s="15"/>
      <c r="AZ286" s="15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</row>
    <row r="287" spans="1:138" s="27" customFormat="1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15"/>
      <c r="R287" s="24"/>
      <c r="S287" s="24"/>
      <c r="T287" s="15"/>
      <c r="U287" s="24"/>
      <c r="V287" s="24"/>
      <c r="W287" s="15"/>
      <c r="X287" s="24"/>
      <c r="Y287" s="24"/>
      <c r="Z287" s="15"/>
      <c r="AA287" s="24"/>
      <c r="AB287" s="24"/>
      <c r="AC287" s="15"/>
      <c r="AD287" s="24"/>
      <c r="AE287" s="24"/>
      <c r="AF287" s="15"/>
      <c r="AG287" s="24"/>
      <c r="AH287" s="24"/>
      <c r="AI287" s="15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15"/>
      <c r="AW287" s="15"/>
      <c r="AX287" s="15"/>
      <c r="AY287" s="15"/>
      <c r="AZ287" s="15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</row>
    <row r="288" spans="1:138" s="27" customFormat="1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15"/>
      <c r="R288" s="24"/>
      <c r="S288" s="24"/>
      <c r="T288" s="15"/>
      <c r="U288" s="24"/>
      <c r="V288" s="24"/>
      <c r="W288" s="15"/>
      <c r="X288" s="24"/>
      <c r="Y288" s="24"/>
      <c r="Z288" s="15"/>
      <c r="AA288" s="24"/>
      <c r="AB288" s="24"/>
      <c r="AC288" s="15"/>
      <c r="AD288" s="24"/>
      <c r="AE288" s="24"/>
      <c r="AF288" s="15"/>
      <c r="AG288" s="24"/>
      <c r="AH288" s="24"/>
      <c r="AI288" s="15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15"/>
      <c r="AW288" s="15"/>
      <c r="AX288" s="15"/>
      <c r="AY288" s="15"/>
      <c r="AZ288" s="15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</row>
    <row r="289" spans="1:138" s="27" customFormat="1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15"/>
      <c r="R289" s="24"/>
      <c r="S289" s="24"/>
      <c r="T289" s="15"/>
      <c r="U289" s="24"/>
      <c r="V289" s="24"/>
      <c r="W289" s="15"/>
      <c r="X289" s="24"/>
      <c r="Y289" s="24"/>
      <c r="Z289" s="15"/>
      <c r="AA289" s="24"/>
      <c r="AB289" s="24"/>
      <c r="AC289" s="15"/>
      <c r="AD289" s="24"/>
      <c r="AE289" s="24"/>
      <c r="AF289" s="15"/>
      <c r="AG289" s="24"/>
      <c r="AH289" s="24"/>
      <c r="AI289" s="15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15"/>
      <c r="AW289" s="15"/>
      <c r="AX289" s="15"/>
      <c r="AY289" s="15"/>
      <c r="AZ289" s="15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</row>
    <row r="290" spans="1:138" s="27" customFormat="1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15"/>
      <c r="R290" s="24"/>
      <c r="S290" s="24"/>
      <c r="T290" s="15"/>
      <c r="U290" s="24"/>
      <c r="V290" s="24"/>
      <c r="W290" s="15"/>
      <c r="X290" s="24"/>
      <c r="Y290" s="24"/>
      <c r="Z290" s="15"/>
      <c r="AA290" s="24"/>
      <c r="AB290" s="24"/>
      <c r="AC290" s="15"/>
      <c r="AD290" s="24"/>
      <c r="AE290" s="24"/>
      <c r="AF290" s="15"/>
      <c r="AG290" s="24"/>
      <c r="AH290" s="24"/>
      <c r="AI290" s="15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15"/>
      <c r="AW290" s="15"/>
      <c r="AX290" s="15"/>
      <c r="AY290" s="15"/>
      <c r="AZ290" s="15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</row>
    <row r="291" spans="1:138" s="27" customFormat="1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15"/>
      <c r="R291" s="24"/>
      <c r="S291" s="24"/>
      <c r="T291" s="15"/>
      <c r="U291" s="24"/>
      <c r="V291" s="24"/>
      <c r="W291" s="15"/>
      <c r="X291" s="24"/>
      <c r="Y291" s="24"/>
      <c r="Z291" s="15"/>
      <c r="AA291" s="24"/>
      <c r="AB291" s="24"/>
      <c r="AC291" s="15"/>
      <c r="AD291" s="24"/>
      <c r="AE291" s="24"/>
      <c r="AF291" s="15"/>
      <c r="AG291" s="24"/>
      <c r="AH291" s="24"/>
      <c r="AI291" s="15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15"/>
      <c r="AW291" s="15"/>
      <c r="AX291" s="15"/>
      <c r="AY291" s="15"/>
      <c r="AZ291" s="15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</row>
    <row r="292" spans="1:138" s="27" customFormat="1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15"/>
      <c r="R292" s="24"/>
      <c r="S292" s="24"/>
      <c r="T292" s="15"/>
      <c r="U292" s="24"/>
      <c r="V292" s="24"/>
      <c r="W292" s="15"/>
      <c r="X292" s="24"/>
      <c r="Y292" s="24"/>
      <c r="Z292" s="15"/>
      <c r="AA292" s="24"/>
      <c r="AB292" s="24"/>
      <c r="AC292" s="15"/>
      <c r="AD292" s="24"/>
      <c r="AE292" s="24"/>
      <c r="AF292" s="15"/>
      <c r="AG292" s="24"/>
      <c r="AH292" s="24"/>
      <c r="AI292" s="15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15"/>
      <c r="AW292" s="15"/>
      <c r="AX292" s="15"/>
      <c r="AY292" s="15"/>
      <c r="AZ292" s="15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</row>
    <row r="293" spans="1:138" s="27" customFormat="1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15"/>
      <c r="R293" s="24"/>
      <c r="S293" s="24"/>
      <c r="T293" s="15"/>
      <c r="U293" s="24"/>
      <c r="V293" s="24"/>
      <c r="W293" s="15"/>
      <c r="X293" s="24"/>
      <c r="Y293" s="24"/>
      <c r="Z293" s="15"/>
      <c r="AA293" s="24"/>
      <c r="AB293" s="24"/>
      <c r="AC293" s="15"/>
      <c r="AD293" s="24"/>
      <c r="AE293" s="24"/>
      <c r="AF293" s="15"/>
      <c r="AG293" s="24"/>
      <c r="AH293" s="24"/>
      <c r="AI293" s="15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15"/>
      <c r="AW293" s="15"/>
      <c r="AX293" s="15"/>
      <c r="AY293" s="15"/>
      <c r="AZ293" s="15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</row>
    <row r="294" spans="1:138" s="27" customFormat="1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15"/>
      <c r="R294" s="24"/>
      <c r="S294" s="24"/>
      <c r="T294" s="15"/>
      <c r="U294" s="24"/>
      <c r="V294" s="24"/>
      <c r="W294" s="15"/>
      <c r="X294" s="24"/>
      <c r="Y294" s="24"/>
      <c r="Z294" s="15"/>
      <c r="AA294" s="24"/>
      <c r="AB294" s="24"/>
      <c r="AC294" s="15"/>
      <c r="AD294" s="24"/>
      <c r="AE294" s="24"/>
      <c r="AF294" s="15"/>
      <c r="AG294" s="24"/>
      <c r="AH294" s="24"/>
      <c r="AI294" s="15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15"/>
      <c r="AW294" s="15"/>
      <c r="AX294" s="15"/>
      <c r="AY294" s="15"/>
      <c r="AZ294" s="15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</row>
    <row r="295" spans="1:138" s="27" customFormat="1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15"/>
      <c r="R295" s="24"/>
      <c r="S295" s="24"/>
      <c r="T295" s="15"/>
      <c r="U295" s="24"/>
      <c r="V295" s="24"/>
      <c r="W295" s="15"/>
      <c r="X295" s="24"/>
      <c r="Y295" s="24"/>
      <c r="Z295" s="15"/>
      <c r="AA295" s="24"/>
      <c r="AB295" s="24"/>
      <c r="AC295" s="15"/>
      <c r="AD295" s="24"/>
      <c r="AE295" s="24"/>
      <c r="AF295" s="15"/>
      <c r="AG295" s="24"/>
      <c r="AH295" s="24"/>
      <c r="AI295" s="15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15"/>
      <c r="AW295" s="15"/>
      <c r="AX295" s="15"/>
      <c r="AY295" s="15"/>
      <c r="AZ295" s="15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</row>
    <row r="296" spans="1:138" s="27" customFormat="1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15"/>
      <c r="R296" s="24"/>
      <c r="S296" s="24"/>
      <c r="T296" s="15"/>
      <c r="U296" s="24"/>
      <c r="V296" s="24"/>
      <c r="W296" s="15"/>
      <c r="X296" s="24"/>
      <c r="Y296" s="24"/>
      <c r="Z296" s="15"/>
      <c r="AA296" s="24"/>
      <c r="AB296" s="24"/>
      <c r="AC296" s="15"/>
      <c r="AD296" s="24"/>
      <c r="AE296" s="24"/>
      <c r="AF296" s="15"/>
      <c r="AG296" s="24"/>
      <c r="AH296" s="24"/>
      <c r="AI296" s="15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15"/>
      <c r="AW296" s="15"/>
      <c r="AX296" s="15"/>
      <c r="AY296" s="15"/>
      <c r="AZ296" s="15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6"/>
      <c r="CP296" s="26"/>
      <c r="CQ296" s="26"/>
      <c r="CR296" s="24"/>
      <c r="CS296" s="24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</row>
    <row r="297" spans="1:142" s="27" customFormat="1" ht="13.5" customHeight="1">
      <c r="A297" s="24"/>
      <c r="B297" s="286" t="s">
        <v>42</v>
      </c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94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86"/>
      <c r="AC297" s="86"/>
      <c r="AD297" s="75"/>
      <c r="AE297" s="86"/>
      <c r="AF297" s="86"/>
      <c r="AG297" s="75"/>
      <c r="AH297" s="86"/>
      <c r="AI297" s="86"/>
      <c r="AJ297" s="75"/>
      <c r="AK297" s="85"/>
      <c r="AL297" s="85"/>
      <c r="AM297" s="86"/>
      <c r="AN297" s="86"/>
      <c r="AO297" s="86"/>
      <c r="AP297" s="86"/>
      <c r="AQ297" s="24"/>
      <c r="AR297" s="24"/>
      <c r="AS297" s="24"/>
      <c r="AT297" s="24"/>
      <c r="AU297" s="24"/>
      <c r="AV297" s="24"/>
      <c r="AW297" s="15"/>
      <c r="AX297" s="15"/>
      <c r="AY297" s="15"/>
      <c r="AZ297" s="15"/>
      <c r="BA297" s="15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</row>
    <row r="298" spans="1:138" s="27" customFormat="1" ht="13.5" customHeight="1">
      <c r="A298" s="24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84"/>
      <c r="V298" s="75"/>
      <c r="W298" s="75"/>
      <c r="X298" s="75"/>
      <c r="Y298" s="75"/>
      <c r="Z298" s="75"/>
      <c r="AA298" s="86"/>
      <c r="AB298" s="86"/>
      <c r="AC298" s="75"/>
      <c r="AD298" s="86"/>
      <c r="AE298" s="86"/>
      <c r="AF298" s="75"/>
      <c r="AG298" s="86"/>
      <c r="AH298" s="86"/>
      <c r="AI298" s="75"/>
      <c r="AJ298" s="85"/>
      <c r="AK298" s="85"/>
      <c r="AL298" s="86"/>
      <c r="AM298" s="86"/>
      <c r="AN298" s="86"/>
      <c r="AO298" s="86"/>
      <c r="AP298" s="86"/>
      <c r="AQ298" s="24"/>
      <c r="AR298" s="24"/>
      <c r="AS298" s="24"/>
      <c r="AT298" s="24"/>
      <c r="AU298" s="24"/>
      <c r="AV298" s="15"/>
      <c r="AW298" s="15"/>
      <c r="AX298" s="15"/>
      <c r="AY298" s="15"/>
      <c r="AZ298" s="15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</row>
    <row r="299" spans="1:138" s="27" customFormat="1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15"/>
      <c r="R299" s="24"/>
      <c r="S299" s="24"/>
      <c r="T299" s="15"/>
      <c r="U299" s="24"/>
      <c r="V299" s="24"/>
      <c r="W299" s="15"/>
      <c r="X299" s="24"/>
      <c r="Y299" s="24"/>
      <c r="Z299" s="15"/>
      <c r="AA299" s="24"/>
      <c r="AB299" s="24"/>
      <c r="AC299" s="15"/>
      <c r="AD299" s="24"/>
      <c r="AE299" s="24"/>
      <c r="AF299" s="15"/>
      <c r="AG299" s="24"/>
      <c r="AH299" s="24"/>
      <c r="AI299" s="15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15"/>
      <c r="AW299" s="15"/>
      <c r="AX299" s="15"/>
      <c r="AY299" s="15"/>
      <c r="AZ299" s="15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</row>
    <row r="300" spans="1:138" s="27" customFormat="1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15"/>
      <c r="R300" s="24"/>
      <c r="S300" s="24"/>
      <c r="T300" s="15"/>
      <c r="U300" s="24"/>
      <c r="V300" s="24"/>
      <c r="W300" s="15"/>
      <c r="X300" s="24"/>
      <c r="Y300" s="24"/>
      <c r="Z300" s="15"/>
      <c r="AA300" s="24"/>
      <c r="AB300" s="24"/>
      <c r="AC300" s="15"/>
      <c r="AD300" s="24"/>
      <c r="AE300" s="24"/>
      <c r="AF300" s="15"/>
      <c r="AG300" s="24"/>
      <c r="AH300" s="24"/>
      <c r="AI300" s="15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15"/>
      <c r="AW300" s="15"/>
      <c r="AX300" s="15"/>
      <c r="AY300" s="15"/>
      <c r="AZ300" s="15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</row>
    <row r="301" spans="1:138" s="27" customFormat="1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15"/>
      <c r="R301" s="24"/>
      <c r="S301" s="24"/>
      <c r="T301" s="15"/>
      <c r="U301" s="24"/>
      <c r="V301" s="24"/>
      <c r="W301" s="15"/>
      <c r="X301" s="24"/>
      <c r="Y301" s="24"/>
      <c r="Z301" s="15"/>
      <c r="AA301" s="24"/>
      <c r="AB301" s="24"/>
      <c r="AC301" s="15"/>
      <c r="AD301" s="24"/>
      <c r="AE301" s="24"/>
      <c r="AF301" s="15"/>
      <c r="AG301" s="24"/>
      <c r="AH301" s="24"/>
      <c r="AI301" s="15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15"/>
      <c r="AW301" s="15"/>
      <c r="AX301" s="15"/>
      <c r="AY301" s="15"/>
      <c r="AZ301" s="15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</row>
    <row r="302" spans="1:138" s="27" customFormat="1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15"/>
      <c r="R302" s="24"/>
      <c r="S302" s="24"/>
      <c r="T302" s="15"/>
      <c r="U302" s="24"/>
      <c r="V302" s="24"/>
      <c r="W302" s="15"/>
      <c r="X302" s="24"/>
      <c r="Y302" s="24"/>
      <c r="Z302" s="15"/>
      <c r="AA302" s="24"/>
      <c r="AB302" s="24"/>
      <c r="AC302" s="15"/>
      <c r="AD302" s="24"/>
      <c r="AE302" s="24"/>
      <c r="AF302" s="15"/>
      <c r="AG302" s="24"/>
      <c r="AH302" s="24"/>
      <c r="AI302" s="15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15"/>
      <c r="AW302" s="15"/>
      <c r="AX302" s="15"/>
      <c r="AY302" s="15"/>
      <c r="AZ302" s="15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</row>
    <row r="303" spans="1:138" s="27" customFormat="1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15"/>
      <c r="R303" s="24"/>
      <c r="S303" s="24"/>
      <c r="T303" s="15"/>
      <c r="U303" s="24"/>
      <c r="V303" s="24"/>
      <c r="W303" s="15"/>
      <c r="X303" s="24"/>
      <c r="Y303" s="24"/>
      <c r="Z303" s="15"/>
      <c r="AA303" s="24"/>
      <c r="AB303" s="24"/>
      <c r="AC303" s="15"/>
      <c r="AD303" s="24"/>
      <c r="AE303" s="24"/>
      <c r="AF303" s="15"/>
      <c r="AG303" s="24"/>
      <c r="AH303" s="24"/>
      <c r="AI303" s="15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15"/>
      <c r="AW303" s="15"/>
      <c r="AX303" s="15"/>
      <c r="AY303" s="15"/>
      <c r="AZ303" s="15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</row>
    <row r="304" spans="1:138" s="27" customFormat="1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15"/>
      <c r="R304" s="24"/>
      <c r="S304" s="24"/>
      <c r="T304" s="15"/>
      <c r="U304" s="24"/>
      <c r="V304" s="24"/>
      <c r="W304" s="15"/>
      <c r="X304" s="24"/>
      <c r="Y304" s="24"/>
      <c r="Z304" s="15"/>
      <c r="AA304" s="24"/>
      <c r="AB304" s="24"/>
      <c r="AC304" s="15"/>
      <c r="AD304" s="24"/>
      <c r="AE304" s="24"/>
      <c r="AF304" s="15"/>
      <c r="AG304" s="24"/>
      <c r="AH304" s="24"/>
      <c r="AI304" s="15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15"/>
      <c r="AW304" s="15"/>
      <c r="AX304" s="15"/>
      <c r="AY304" s="15"/>
      <c r="AZ304" s="15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</row>
    <row r="305" spans="1:138" s="27" customFormat="1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15"/>
      <c r="R305" s="24"/>
      <c r="S305" s="24"/>
      <c r="T305" s="15"/>
      <c r="U305" s="24"/>
      <c r="V305" s="24"/>
      <c r="W305" s="15"/>
      <c r="X305" s="24"/>
      <c r="Y305" s="24"/>
      <c r="Z305" s="15"/>
      <c r="AA305" s="24"/>
      <c r="AB305" s="24"/>
      <c r="AC305" s="15"/>
      <c r="AD305" s="24"/>
      <c r="AE305" s="24"/>
      <c r="AF305" s="15"/>
      <c r="AG305" s="24"/>
      <c r="AH305" s="24"/>
      <c r="AI305" s="15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15"/>
      <c r="AW305" s="15"/>
      <c r="AX305" s="15"/>
      <c r="AY305" s="15"/>
      <c r="AZ305" s="15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</row>
    <row r="306" spans="1:138" s="27" customFormat="1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15"/>
      <c r="R306" s="24"/>
      <c r="S306" s="24"/>
      <c r="T306" s="15"/>
      <c r="U306" s="24"/>
      <c r="V306" s="24"/>
      <c r="W306" s="15"/>
      <c r="X306" s="24"/>
      <c r="Y306" s="24"/>
      <c r="Z306" s="15"/>
      <c r="AA306" s="24"/>
      <c r="AB306" s="24"/>
      <c r="AC306" s="15"/>
      <c r="AD306" s="24"/>
      <c r="AE306" s="24"/>
      <c r="AF306" s="15"/>
      <c r="AG306" s="24"/>
      <c r="AH306" s="24"/>
      <c r="AI306" s="15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15"/>
      <c r="AW306" s="15"/>
      <c r="AX306" s="15"/>
      <c r="AY306" s="15"/>
      <c r="AZ306" s="15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</row>
    <row r="307" spans="1:138" s="27" customFormat="1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15"/>
      <c r="R307" s="24"/>
      <c r="S307" s="24"/>
      <c r="T307" s="15"/>
      <c r="U307" s="24"/>
      <c r="V307" s="24"/>
      <c r="W307" s="15"/>
      <c r="X307" s="24"/>
      <c r="Y307" s="24"/>
      <c r="Z307" s="15"/>
      <c r="AA307" s="24"/>
      <c r="AB307" s="24"/>
      <c r="AC307" s="15"/>
      <c r="AD307" s="24"/>
      <c r="AE307" s="24"/>
      <c r="AF307" s="15"/>
      <c r="AG307" s="24"/>
      <c r="AH307" s="24"/>
      <c r="AI307" s="15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15"/>
      <c r="AW307" s="15"/>
      <c r="AX307" s="15"/>
      <c r="AY307" s="15"/>
      <c r="AZ307" s="15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</row>
    <row r="308" spans="1:138" s="27" customFormat="1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15"/>
      <c r="R308" s="24"/>
      <c r="S308" s="24"/>
      <c r="T308" s="15"/>
      <c r="U308" s="24"/>
      <c r="V308" s="24"/>
      <c r="W308" s="15"/>
      <c r="X308" s="24"/>
      <c r="Y308" s="24"/>
      <c r="Z308" s="15"/>
      <c r="AA308" s="24"/>
      <c r="AB308" s="24"/>
      <c r="AC308" s="15"/>
      <c r="AD308" s="24"/>
      <c r="AE308" s="24"/>
      <c r="AF308" s="15"/>
      <c r="AG308" s="24"/>
      <c r="AH308" s="24"/>
      <c r="AI308" s="15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15"/>
      <c r="AW308" s="15"/>
      <c r="AX308" s="15"/>
      <c r="AY308" s="15"/>
      <c r="AZ308" s="15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</row>
    <row r="309" spans="1:138" s="27" customFormat="1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15"/>
      <c r="R309" s="24"/>
      <c r="S309" s="24"/>
      <c r="T309" s="15"/>
      <c r="U309" s="24"/>
      <c r="V309" s="24"/>
      <c r="W309" s="15"/>
      <c r="X309" s="24"/>
      <c r="Y309" s="24"/>
      <c r="Z309" s="15"/>
      <c r="AA309" s="24"/>
      <c r="AB309" s="24"/>
      <c r="AC309" s="15"/>
      <c r="AD309" s="24"/>
      <c r="AE309" s="24"/>
      <c r="AF309" s="15"/>
      <c r="AG309" s="24"/>
      <c r="AH309" s="24"/>
      <c r="AI309" s="15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15"/>
      <c r="AW309" s="15"/>
      <c r="AX309" s="15"/>
      <c r="AY309" s="15"/>
      <c r="AZ309" s="15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</row>
    <row r="310" spans="1:138" s="27" customFormat="1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15"/>
      <c r="R310" s="24"/>
      <c r="S310" s="24"/>
      <c r="T310" s="15"/>
      <c r="U310" s="24"/>
      <c r="V310" s="24"/>
      <c r="W310" s="15"/>
      <c r="X310" s="24"/>
      <c r="Y310" s="24"/>
      <c r="Z310" s="15"/>
      <c r="AA310" s="24"/>
      <c r="AB310" s="24"/>
      <c r="AC310" s="15"/>
      <c r="AD310" s="24"/>
      <c r="AE310" s="24"/>
      <c r="AF310" s="15"/>
      <c r="AG310" s="24"/>
      <c r="AH310" s="24"/>
      <c r="AI310" s="15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15"/>
      <c r="AW310" s="15"/>
      <c r="AX310" s="15"/>
      <c r="AY310" s="15"/>
      <c r="AZ310" s="15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</row>
    <row r="311" spans="1:138" s="27" customFormat="1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15"/>
      <c r="R311" s="24"/>
      <c r="S311" s="24"/>
      <c r="T311" s="15"/>
      <c r="U311" s="24"/>
      <c r="V311" s="24"/>
      <c r="W311" s="15"/>
      <c r="X311" s="24"/>
      <c r="Y311" s="24"/>
      <c r="Z311" s="15"/>
      <c r="AA311" s="24"/>
      <c r="AB311" s="24"/>
      <c r="AC311" s="15"/>
      <c r="AD311" s="24"/>
      <c r="AE311" s="24"/>
      <c r="AF311" s="15"/>
      <c r="AG311" s="24"/>
      <c r="AH311" s="24"/>
      <c r="AI311" s="15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15"/>
      <c r="AW311" s="15"/>
      <c r="AX311" s="15"/>
      <c r="AY311" s="15"/>
      <c r="AZ311" s="15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</row>
    <row r="312" spans="1:138" s="27" customFormat="1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15"/>
      <c r="R312" s="24"/>
      <c r="S312" s="24"/>
      <c r="T312" s="15"/>
      <c r="U312" s="24"/>
      <c r="V312" s="24"/>
      <c r="W312" s="15"/>
      <c r="X312" s="24"/>
      <c r="Y312" s="24"/>
      <c r="Z312" s="15"/>
      <c r="AA312" s="24"/>
      <c r="AB312" s="24"/>
      <c r="AC312" s="15"/>
      <c r="AD312" s="24"/>
      <c r="AE312" s="24"/>
      <c r="AF312" s="15"/>
      <c r="AG312" s="24"/>
      <c r="AH312" s="24"/>
      <c r="AI312" s="15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15"/>
      <c r="AW312" s="15"/>
      <c r="AX312" s="15"/>
      <c r="AY312" s="15"/>
      <c r="AZ312" s="15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</row>
    <row r="313" spans="1:138" s="27" customFormat="1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15"/>
      <c r="R313" s="24"/>
      <c r="S313" s="24"/>
      <c r="T313" s="15"/>
      <c r="U313" s="24"/>
      <c r="V313" s="24"/>
      <c r="W313" s="15"/>
      <c r="X313" s="24"/>
      <c r="Y313" s="24"/>
      <c r="Z313" s="15"/>
      <c r="AA313" s="24"/>
      <c r="AB313" s="24"/>
      <c r="AC313" s="15"/>
      <c r="AD313" s="24"/>
      <c r="AE313" s="24"/>
      <c r="AF313" s="15"/>
      <c r="AG313" s="24"/>
      <c r="AH313" s="24"/>
      <c r="AI313" s="15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15"/>
      <c r="AW313" s="15"/>
      <c r="AX313" s="15"/>
      <c r="AY313" s="15"/>
      <c r="AZ313" s="15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</row>
    <row r="314" spans="1:138" s="27" customFormat="1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15"/>
      <c r="R314" s="24"/>
      <c r="S314" s="24"/>
      <c r="T314" s="15"/>
      <c r="U314" s="24"/>
      <c r="V314" s="24"/>
      <c r="W314" s="15"/>
      <c r="X314" s="24"/>
      <c r="Y314" s="24"/>
      <c r="Z314" s="15"/>
      <c r="AA314" s="24"/>
      <c r="AB314" s="24"/>
      <c r="AC314" s="15"/>
      <c r="AD314" s="24"/>
      <c r="AE314" s="24"/>
      <c r="AF314" s="15"/>
      <c r="AG314" s="24"/>
      <c r="AH314" s="24"/>
      <c r="AI314" s="15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15"/>
      <c r="AW314" s="15"/>
      <c r="AX314" s="15"/>
      <c r="AY314" s="15"/>
      <c r="AZ314" s="15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</row>
    <row r="315" spans="1:138" s="27" customFormat="1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15"/>
      <c r="R315" s="24"/>
      <c r="S315" s="24"/>
      <c r="T315" s="15"/>
      <c r="U315" s="24"/>
      <c r="V315" s="24"/>
      <c r="W315" s="15"/>
      <c r="X315" s="24"/>
      <c r="Y315" s="24"/>
      <c r="Z315" s="15"/>
      <c r="AA315" s="24"/>
      <c r="AB315" s="24"/>
      <c r="AC315" s="15"/>
      <c r="AD315" s="24"/>
      <c r="AE315" s="24"/>
      <c r="AF315" s="15"/>
      <c r="AG315" s="24"/>
      <c r="AH315" s="24"/>
      <c r="AI315" s="15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15"/>
      <c r="AW315" s="15"/>
      <c r="AX315" s="15"/>
      <c r="AY315" s="15"/>
      <c r="AZ315" s="15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</row>
    <row r="316" spans="1:138" s="27" customFormat="1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15"/>
      <c r="R316" s="24"/>
      <c r="S316" s="24"/>
      <c r="T316" s="15"/>
      <c r="U316" s="24"/>
      <c r="V316" s="24"/>
      <c r="W316" s="15"/>
      <c r="X316" s="24"/>
      <c r="Y316" s="24"/>
      <c r="Z316" s="15"/>
      <c r="AA316" s="24"/>
      <c r="AB316" s="24"/>
      <c r="AC316" s="15"/>
      <c r="AD316" s="24"/>
      <c r="AE316" s="24"/>
      <c r="AF316" s="15"/>
      <c r="AG316" s="24"/>
      <c r="AH316" s="24"/>
      <c r="AI316" s="15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15"/>
      <c r="AW316" s="15"/>
      <c r="AX316" s="15"/>
      <c r="AY316" s="15"/>
      <c r="AZ316" s="15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</row>
    <row r="317" spans="1:138" s="27" customFormat="1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15"/>
      <c r="R317" s="24"/>
      <c r="S317" s="24"/>
      <c r="T317" s="15"/>
      <c r="U317" s="24"/>
      <c r="V317" s="24"/>
      <c r="W317" s="15"/>
      <c r="X317" s="24"/>
      <c r="Y317" s="24"/>
      <c r="Z317" s="15"/>
      <c r="AA317" s="24"/>
      <c r="AB317" s="24"/>
      <c r="AC317" s="15"/>
      <c r="AD317" s="24"/>
      <c r="AE317" s="24"/>
      <c r="AF317" s="15"/>
      <c r="AG317" s="24"/>
      <c r="AH317" s="24"/>
      <c r="AI317" s="15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15"/>
      <c r="AW317" s="15"/>
      <c r="AX317" s="15"/>
      <c r="AY317" s="15"/>
      <c r="AZ317" s="15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</row>
    <row r="318" spans="1:138" s="27" customFormat="1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15"/>
      <c r="R318" s="24"/>
      <c r="S318" s="24"/>
      <c r="T318" s="15"/>
      <c r="U318" s="24"/>
      <c r="V318" s="24"/>
      <c r="W318" s="15"/>
      <c r="X318" s="24"/>
      <c r="Y318" s="24"/>
      <c r="Z318" s="15"/>
      <c r="AA318" s="24"/>
      <c r="AB318" s="24"/>
      <c r="AC318" s="15"/>
      <c r="AD318" s="24"/>
      <c r="AE318" s="24"/>
      <c r="AF318" s="15"/>
      <c r="AG318" s="24"/>
      <c r="AH318" s="24"/>
      <c r="AI318" s="15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15"/>
      <c r="AW318" s="15"/>
      <c r="AX318" s="15"/>
      <c r="AY318" s="15"/>
      <c r="AZ318" s="15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</row>
    <row r="319" spans="1:138" s="27" customFormat="1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15"/>
      <c r="R319" s="24"/>
      <c r="S319" s="24"/>
      <c r="T319" s="15"/>
      <c r="U319" s="24"/>
      <c r="V319" s="24"/>
      <c r="W319" s="15"/>
      <c r="X319" s="24"/>
      <c r="Y319" s="24"/>
      <c r="Z319" s="15"/>
      <c r="AA319" s="24"/>
      <c r="AB319" s="24"/>
      <c r="AC319" s="15"/>
      <c r="AD319" s="24"/>
      <c r="AE319" s="24"/>
      <c r="AF319" s="15"/>
      <c r="AG319" s="24"/>
      <c r="AH319" s="24"/>
      <c r="AI319" s="15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15"/>
      <c r="AW319" s="15"/>
      <c r="AX319" s="15"/>
      <c r="AY319" s="15"/>
      <c r="AZ319" s="15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</row>
    <row r="320" spans="1:138" s="27" customFormat="1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15"/>
      <c r="R320" s="24"/>
      <c r="S320" s="24"/>
      <c r="T320" s="15"/>
      <c r="U320" s="24"/>
      <c r="V320" s="24"/>
      <c r="W320" s="15"/>
      <c r="X320" s="24"/>
      <c r="Y320" s="24"/>
      <c r="Z320" s="15"/>
      <c r="AA320" s="24"/>
      <c r="AB320" s="24"/>
      <c r="AC320" s="15"/>
      <c r="AD320" s="24"/>
      <c r="AE320" s="24"/>
      <c r="AF320" s="15"/>
      <c r="AG320" s="24"/>
      <c r="AH320" s="24"/>
      <c r="AI320" s="15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15"/>
      <c r="AW320" s="15"/>
      <c r="AX320" s="15"/>
      <c r="AY320" s="15"/>
      <c r="AZ320" s="15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</row>
    <row r="321" spans="1:138" s="27" customFormat="1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15"/>
      <c r="R321" s="24"/>
      <c r="S321" s="24"/>
      <c r="T321" s="15"/>
      <c r="U321" s="24"/>
      <c r="V321" s="24"/>
      <c r="W321" s="15"/>
      <c r="X321" s="24"/>
      <c r="Y321" s="24"/>
      <c r="Z321" s="15"/>
      <c r="AA321" s="24"/>
      <c r="AB321" s="24"/>
      <c r="AC321" s="15"/>
      <c r="AD321" s="24"/>
      <c r="AE321" s="24"/>
      <c r="AF321" s="15"/>
      <c r="AG321" s="24"/>
      <c r="AH321" s="24"/>
      <c r="AI321" s="15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15"/>
      <c r="AW321" s="15"/>
      <c r="AX321" s="15"/>
      <c r="AY321" s="15"/>
      <c r="AZ321" s="15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</row>
    <row r="322" spans="1:138" s="27" customFormat="1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15"/>
      <c r="R322" s="24"/>
      <c r="S322" s="24"/>
      <c r="T322" s="15"/>
      <c r="U322" s="24"/>
      <c r="V322" s="24"/>
      <c r="W322" s="15"/>
      <c r="X322" s="24"/>
      <c r="Y322" s="24"/>
      <c r="Z322" s="15"/>
      <c r="AA322" s="24"/>
      <c r="AB322" s="24"/>
      <c r="AC322" s="15"/>
      <c r="AD322" s="24"/>
      <c r="AE322" s="24"/>
      <c r="AF322" s="15"/>
      <c r="AG322" s="24"/>
      <c r="AH322" s="24"/>
      <c r="AI322" s="15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15"/>
      <c r="AW322" s="15"/>
      <c r="AX322" s="15"/>
      <c r="AY322" s="15"/>
      <c r="AZ322" s="15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</row>
    <row r="323" spans="1:138" s="27" customFormat="1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15"/>
      <c r="R323" s="24"/>
      <c r="S323" s="24"/>
      <c r="T323" s="15"/>
      <c r="U323" s="24"/>
      <c r="V323" s="24"/>
      <c r="W323" s="15"/>
      <c r="X323" s="24"/>
      <c r="Y323" s="24"/>
      <c r="Z323" s="15"/>
      <c r="AA323" s="24"/>
      <c r="AB323" s="24"/>
      <c r="AC323" s="15"/>
      <c r="AD323" s="24"/>
      <c r="AE323" s="24"/>
      <c r="AF323" s="15"/>
      <c r="AG323" s="24"/>
      <c r="AH323" s="24"/>
      <c r="AI323" s="15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15"/>
      <c r="AW323" s="15"/>
      <c r="AX323" s="15"/>
      <c r="AY323" s="15"/>
      <c r="AZ323" s="15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</row>
    <row r="324" spans="1:138" s="27" customFormat="1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15"/>
      <c r="R324" s="24"/>
      <c r="S324" s="24"/>
      <c r="T324" s="15"/>
      <c r="U324" s="24"/>
      <c r="V324" s="24"/>
      <c r="W324" s="15"/>
      <c r="X324" s="24"/>
      <c r="Y324" s="24"/>
      <c r="Z324" s="15"/>
      <c r="AA324" s="24"/>
      <c r="AB324" s="24"/>
      <c r="AC324" s="15"/>
      <c r="AD324" s="24"/>
      <c r="AE324" s="24"/>
      <c r="AF324" s="15"/>
      <c r="AG324" s="24"/>
      <c r="AH324" s="24"/>
      <c r="AI324" s="15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15"/>
      <c r="AW324" s="15"/>
      <c r="AX324" s="15"/>
      <c r="AY324" s="15"/>
      <c r="AZ324" s="15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</row>
    <row r="325" spans="1:138" s="27" customFormat="1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15"/>
      <c r="R325" s="24"/>
      <c r="S325" s="24"/>
      <c r="T325" s="15"/>
      <c r="U325" s="24"/>
      <c r="V325" s="24"/>
      <c r="W325" s="15"/>
      <c r="X325" s="24"/>
      <c r="Y325" s="24"/>
      <c r="Z325" s="15"/>
      <c r="AA325" s="24"/>
      <c r="AB325" s="24"/>
      <c r="AC325" s="15"/>
      <c r="AD325" s="24"/>
      <c r="AE325" s="24"/>
      <c r="AF325" s="15"/>
      <c r="AG325" s="24"/>
      <c r="AH325" s="24"/>
      <c r="AI325" s="15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15"/>
      <c r="AW325" s="15"/>
      <c r="AX325" s="15"/>
      <c r="AY325" s="15"/>
      <c r="AZ325" s="15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</row>
    <row r="326" spans="1:138" s="27" customFormat="1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15"/>
      <c r="R326" s="24"/>
      <c r="S326" s="24"/>
      <c r="T326" s="15"/>
      <c r="U326" s="24"/>
      <c r="V326" s="24"/>
      <c r="W326" s="15"/>
      <c r="X326" s="24"/>
      <c r="Y326" s="24"/>
      <c r="Z326" s="15"/>
      <c r="AA326" s="24"/>
      <c r="AB326" s="24"/>
      <c r="AC326" s="15"/>
      <c r="AD326" s="24"/>
      <c r="AE326" s="24"/>
      <c r="AF326" s="15"/>
      <c r="AG326" s="24"/>
      <c r="AH326" s="24"/>
      <c r="AI326" s="15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15"/>
      <c r="AW326" s="15"/>
      <c r="AX326" s="15"/>
      <c r="AY326" s="15"/>
      <c r="AZ326" s="15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</row>
    <row r="327" spans="1:138" s="27" customFormat="1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15"/>
      <c r="R327" s="24"/>
      <c r="S327" s="24"/>
      <c r="T327" s="15"/>
      <c r="U327" s="24"/>
      <c r="V327" s="24"/>
      <c r="W327" s="15"/>
      <c r="X327" s="24"/>
      <c r="Y327" s="24"/>
      <c r="Z327" s="15"/>
      <c r="AA327" s="24"/>
      <c r="AB327" s="24"/>
      <c r="AC327" s="15"/>
      <c r="AD327" s="24"/>
      <c r="AE327" s="24"/>
      <c r="AF327" s="15"/>
      <c r="AG327" s="24"/>
      <c r="AH327" s="24"/>
      <c r="AI327" s="15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15"/>
      <c r="AW327" s="15"/>
      <c r="AX327" s="15"/>
      <c r="AY327" s="15"/>
      <c r="AZ327" s="15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</row>
    <row r="328" spans="1:138" s="27" customFormat="1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15"/>
      <c r="R328" s="24"/>
      <c r="S328" s="24"/>
      <c r="T328" s="15"/>
      <c r="U328" s="24"/>
      <c r="V328" s="24"/>
      <c r="W328" s="15"/>
      <c r="X328" s="24"/>
      <c r="Y328" s="24"/>
      <c r="Z328" s="15"/>
      <c r="AA328" s="24"/>
      <c r="AB328" s="24"/>
      <c r="AC328" s="15"/>
      <c r="AD328" s="24"/>
      <c r="AE328" s="24"/>
      <c r="AF328" s="15"/>
      <c r="AG328" s="24"/>
      <c r="AH328" s="24"/>
      <c r="AI328" s="15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15"/>
      <c r="AW328" s="15"/>
      <c r="AX328" s="15"/>
      <c r="AY328" s="15"/>
      <c r="AZ328" s="15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</row>
    <row r="329" spans="1:138" s="27" customFormat="1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15"/>
      <c r="R329" s="24"/>
      <c r="S329" s="24"/>
      <c r="T329" s="15"/>
      <c r="U329" s="24"/>
      <c r="V329" s="24"/>
      <c r="W329" s="15"/>
      <c r="X329" s="24"/>
      <c r="Y329" s="24"/>
      <c r="Z329" s="15"/>
      <c r="AA329" s="24"/>
      <c r="AB329" s="24"/>
      <c r="AC329" s="15"/>
      <c r="AD329" s="24"/>
      <c r="AE329" s="24"/>
      <c r="AF329" s="15"/>
      <c r="AG329" s="24"/>
      <c r="AH329" s="24"/>
      <c r="AI329" s="15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15"/>
      <c r="AW329" s="15"/>
      <c r="AX329" s="15"/>
      <c r="AY329" s="15"/>
      <c r="AZ329" s="15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</row>
    <row r="330" spans="1:138" s="27" customFormat="1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15"/>
      <c r="R330" s="24"/>
      <c r="S330" s="24"/>
      <c r="T330" s="15"/>
      <c r="U330" s="24"/>
      <c r="V330" s="24"/>
      <c r="W330" s="15"/>
      <c r="X330" s="24"/>
      <c r="Y330" s="24"/>
      <c r="Z330" s="15"/>
      <c r="AA330" s="24"/>
      <c r="AB330" s="24"/>
      <c r="AC330" s="15"/>
      <c r="AD330" s="24"/>
      <c r="AE330" s="24"/>
      <c r="AF330" s="15"/>
      <c r="AG330" s="24"/>
      <c r="AH330" s="24"/>
      <c r="AI330" s="15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15"/>
      <c r="AW330" s="15"/>
      <c r="AX330" s="15"/>
      <c r="AY330" s="15"/>
      <c r="AZ330" s="15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</row>
    <row r="331" spans="1:138" s="27" customFormat="1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15"/>
      <c r="R331" s="24"/>
      <c r="S331" s="24"/>
      <c r="T331" s="15"/>
      <c r="U331" s="24"/>
      <c r="V331" s="24"/>
      <c r="W331" s="15"/>
      <c r="X331" s="24"/>
      <c r="Y331" s="24"/>
      <c r="Z331" s="15"/>
      <c r="AA331" s="24"/>
      <c r="AB331" s="24"/>
      <c r="AC331" s="15"/>
      <c r="AD331" s="24"/>
      <c r="AE331" s="24"/>
      <c r="AF331" s="15"/>
      <c r="AG331" s="24"/>
      <c r="AH331" s="24"/>
      <c r="AI331" s="15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15"/>
      <c r="AW331" s="15"/>
      <c r="AX331" s="15"/>
      <c r="AY331" s="15"/>
      <c r="AZ331" s="15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</row>
    <row r="332" spans="1:138" s="27" customFormat="1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15"/>
      <c r="R332" s="24"/>
      <c r="S332" s="24"/>
      <c r="T332" s="15"/>
      <c r="U332" s="24"/>
      <c r="V332" s="24"/>
      <c r="W332" s="15"/>
      <c r="X332" s="24"/>
      <c r="Y332" s="24"/>
      <c r="Z332" s="15"/>
      <c r="AA332" s="24"/>
      <c r="AB332" s="24"/>
      <c r="AC332" s="15"/>
      <c r="AD332" s="24"/>
      <c r="AE332" s="24"/>
      <c r="AF332" s="15"/>
      <c r="AG332" s="24"/>
      <c r="AH332" s="24"/>
      <c r="AI332" s="15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15"/>
      <c r="AW332" s="15"/>
      <c r="AX332" s="15"/>
      <c r="AY332" s="15"/>
      <c r="AZ332" s="15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</row>
    <row r="333" spans="1:138" s="27" customFormat="1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15"/>
      <c r="R333" s="24"/>
      <c r="S333" s="24"/>
      <c r="T333" s="15"/>
      <c r="U333" s="24"/>
      <c r="V333" s="24"/>
      <c r="W333" s="15"/>
      <c r="X333" s="24"/>
      <c r="Y333" s="24"/>
      <c r="Z333" s="15"/>
      <c r="AA333" s="24"/>
      <c r="AB333" s="24"/>
      <c r="AC333" s="15"/>
      <c r="AD333" s="24"/>
      <c r="AE333" s="24"/>
      <c r="AF333" s="15"/>
      <c r="AG333" s="24"/>
      <c r="AH333" s="24"/>
      <c r="AI333" s="15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15"/>
      <c r="AW333" s="15"/>
      <c r="AX333" s="15"/>
      <c r="AY333" s="15"/>
      <c r="AZ333" s="15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</row>
    <row r="334" spans="1:138" s="27" customFormat="1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15"/>
      <c r="R334" s="24"/>
      <c r="S334" s="24"/>
      <c r="T334" s="15"/>
      <c r="U334" s="24"/>
      <c r="V334" s="24"/>
      <c r="W334" s="15"/>
      <c r="X334" s="24"/>
      <c r="Y334" s="24"/>
      <c r="Z334" s="15"/>
      <c r="AA334" s="24"/>
      <c r="AB334" s="24"/>
      <c r="AC334" s="15"/>
      <c r="AD334" s="24"/>
      <c r="AE334" s="24"/>
      <c r="AF334" s="15"/>
      <c r="AG334" s="24"/>
      <c r="AH334" s="24"/>
      <c r="AI334" s="15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15"/>
      <c r="AW334" s="15"/>
      <c r="AX334" s="15"/>
      <c r="AY334" s="15"/>
      <c r="AZ334" s="15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6"/>
      <c r="CP334" s="26"/>
      <c r="CQ334" s="26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</row>
  </sheetData>
  <mergeCells count="24">
    <mergeCell ref="B80:J80"/>
    <mergeCell ref="B81:J81"/>
    <mergeCell ref="B87:N87"/>
    <mergeCell ref="B297:N297"/>
    <mergeCell ref="BZ2:CA5"/>
    <mergeCell ref="CC2:CD5"/>
    <mergeCell ref="CG2:CK2"/>
    <mergeCell ref="B79:J79"/>
    <mergeCell ref="BW2:BX5"/>
    <mergeCell ref="AY2:AZ5"/>
    <mergeCell ref="BB2:BC5"/>
    <mergeCell ref="BE2:BF5"/>
    <mergeCell ref="AM2:AN5"/>
    <mergeCell ref="AP2:AQ5"/>
    <mergeCell ref="AS2:AT5"/>
    <mergeCell ref="AV2:AW5"/>
    <mergeCell ref="O2:P5"/>
    <mergeCell ref="R2:S5"/>
    <mergeCell ref="U2:V5"/>
    <mergeCell ref="X2:Y5"/>
    <mergeCell ref="AA2:AB5"/>
    <mergeCell ref="AD2:AE5"/>
    <mergeCell ref="AG2:AH5"/>
    <mergeCell ref="AJ2:AK5"/>
  </mergeCells>
  <conditionalFormatting sqref="K149:K151">
    <cfRule type="expression" priority="1" dxfId="0" stopIfTrue="1">
      <formula>E149-F149&gt;=5</formula>
    </cfRule>
  </conditionalFormatting>
  <conditionalFormatting sqref="J149:J151">
    <cfRule type="expression" priority="2" dxfId="0" stopIfTrue="1">
      <formula>E149-F149&gt;=5</formula>
    </cfRule>
  </conditionalFormatting>
  <conditionalFormatting sqref="J60:J77 J6:J56">
    <cfRule type="expression" priority="3" dxfId="0" stopIfTrue="1">
      <formula>E6-F6&lt;5</formula>
    </cfRule>
  </conditionalFormatting>
  <conditionalFormatting sqref="K60:K77 K6:K56">
    <cfRule type="expression" priority="4" dxfId="0" stopIfTrue="1">
      <formula>E6-F6&lt;5</formula>
    </cfRule>
  </conditionalFormatting>
  <conditionalFormatting sqref="M60:M77 M6:M56">
    <cfRule type="expression" priority="5" dxfId="0" stopIfTrue="1">
      <formula>IF(E6="-",M6,D6&lt;5)</formula>
    </cfRule>
  </conditionalFormatting>
  <printOptions/>
  <pageMargins left="0.75" right="0.75" top="1" bottom="1" header="0.5" footer="0.5"/>
  <pageSetup orientation="portrait" paperSize="9" r:id="rId1"/>
  <ignoredErrors>
    <ignoredError sqref="AS56 AY41:AY45 A57:BG77 B78:BG78 B79:IV91 A78:A91 A92:IV65536 BH57:IV78 AM31:IV31 AK31:AL32 AP26 AP48:AP49 BB32 A33:AL34 AO34:IV34 AV29:AV30 AS11:AS14 AM32:AN34 I27 K46 I18:I19 AQ26:IV27 AO33 I47:I49 AP56:AQ56 AV13:AV14 AP54:AQ54 AS45 I28:I31 BE9:BE14 AM3:AM14 AP12:AP14 AQ1:AR14 AV52 AP3:AP9 AQ19:AR19 AO32:AR32 AQ53:AR53 AR54:AR56 AV7:AV9 AQ50:AR50 AN18:AR18 A39:AR45 AS39:AS43 A15:IV15 AQ33:AR33 AK28:AU30 AW28:IV30 A51:AU52 AT1:AU14 AY48:AY49 AV1:AV5 AT53:AU56 AY11:AY14 AV56 AY32 AV18:AW18 AT39:AX45 AZ39:IV45 AY39 AT32:AX33 AZ9:AZ14 A24:IV24 AY51:AY52 AQ47:AX49 AZ47:IV49 AW1:AX14 AY9 AY55:AY56 AW51:AX56 BB11:BB14 A35:IV35 I9:I14 AY1:AZ7 AZ32:BA33 BC32:IV33 AU50:BA50 BF18:BF19 BB56 AX18:AX20 AT18:AU20 AR20 AY20 AN19:AO20 BA1:BA14 K37 BB51:BB52 AZ51:BA56 BC55:BC56 BC20 AZ18:BA20 BB20 BB18 BF50:IV50 BC18 BE55:BE56 BC51:BC53 BB1:BB7 BB9 BC1:BD14 BF1:IV14 BE1:BE6 BC50:BD50 BD18:BD20 BE51:BE53 BE18 BD51:BD56 BF51:IV56 BG18:IV20 A1:H14 B27 I1:I7 A18:H20 J18:AM20 I56 J26:AO27 A28:H32 J28:AJ32 A47:H50 J47:AO50 A53:H56 J53:AO56 I53:I54 A26:A27 C26:H27 J1:AL14 AN1:AO14 AM1 AP1 AS1 AS3:AS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T185"/>
  <sheetViews>
    <sheetView showGridLines="0" showRowColHeaders="0" workbookViewId="0" topLeftCell="A1">
      <pane xSplit="19" ySplit="4" topLeftCell="BF24" activePane="bottomRight" state="frozen"/>
      <selection pane="topLeft" activeCell="A1" sqref="A1"/>
      <selection pane="topRight" activeCell="X1" sqref="X1"/>
      <selection pane="bottomLeft" activeCell="A5" sqref="A5"/>
      <selection pane="bottomRight" activeCell="BR3" sqref="BR3"/>
    </sheetView>
  </sheetViews>
  <sheetFormatPr defaultColWidth="9.140625" defaultRowHeight="12" customHeight="1"/>
  <cols>
    <col min="1" max="1" width="1.8515625" style="28" customWidth="1"/>
    <col min="2" max="2" width="23.57421875" style="28" customWidth="1"/>
    <col min="3" max="3" width="5.28125" style="28" customWidth="1"/>
    <col min="4" max="8" width="4.28125" style="28" customWidth="1"/>
    <col min="9" max="9" width="5.28125" style="28" customWidth="1"/>
    <col min="10" max="10" width="4.28125" style="28" customWidth="1"/>
    <col min="11" max="11" width="4.7109375" style="28" customWidth="1"/>
    <col min="12" max="12" width="0.9921875" style="28" customWidth="1"/>
    <col min="13" max="16" width="3.57421875" style="28" customWidth="1"/>
    <col min="17" max="17" width="0.9921875" style="28" customWidth="1"/>
    <col min="18" max="18" width="7.00390625" style="28" customWidth="1"/>
    <col min="19" max="19" width="0.9921875" style="28" customWidth="1"/>
    <col min="20" max="23" width="3.140625" style="28" customWidth="1"/>
    <col min="24" max="24" width="0.42578125" style="28" customWidth="1"/>
    <col min="25" max="28" width="3.140625" style="28" customWidth="1"/>
    <col min="29" max="29" width="0.42578125" style="28" customWidth="1"/>
    <col min="30" max="33" width="3.140625" style="28" customWidth="1"/>
    <col min="34" max="34" width="0.42578125" style="28" customWidth="1"/>
    <col min="35" max="38" width="3.140625" style="28" customWidth="1"/>
    <col min="39" max="39" width="0.42578125" style="28" customWidth="1"/>
    <col min="40" max="43" width="3.140625" style="28" customWidth="1"/>
    <col min="44" max="44" width="0.42578125" style="28" customWidth="1"/>
    <col min="45" max="48" width="3.140625" style="28" customWidth="1"/>
    <col min="49" max="49" width="0.42578125" style="28" customWidth="1"/>
    <col min="50" max="53" width="3.140625" style="28" customWidth="1"/>
    <col min="54" max="54" width="0.42578125" style="28" customWidth="1"/>
    <col min="55" max="58" width="3.140625" style="28" customWidth="1"/>
    <col min="59" max="59" width="0.42578125" style="28" customWidth="1"/>
    <col min="60" max="63" width="3.140625" style="28" customWidth="1"/>
    <col min="64" max="64" width="0.42578125" style="28" customWidth="1"/>
    <col min="65" max="68" width="3.140625" style="28" customWidth="1"/>
    <col min="69" max="69" width="0.42578125" style="28" customWidth="1"/>
    <col min="70" max="73" width="3.140625" style="28" customWidth="1"/>
    <col min="74" max="74" width="0.42578125" style="28" customWidth="1"/>
    <col min="75" max="78" width="3.140625" style="28" customWidth="1"/>
    <col min="79" max="79" width="0.42578125" style="28" customWidth="1"/>
    <col min="80" max="83" width="3.140625" style="28" customWidth="1"/>
    <col min="84" max="84" width="0.42578125" style="28" customWidth="1"/>
    <col min="85" max="88" width="3.140625" style="28" customWidth="1"/>
    <col min="89" max="89" width="0.42578125" style="28" customWidth="1"/>
    <col min="90" max="93" width="3.140625" style="28" customWidth="1"/>
    <col min="94" max="94" width="0.42578125" style="28" customWidth="1"/>
    <col min="95" max="98" width="3.140625" style="28" customWidth="1"/>
    <col min="99" max="99" width="0.42578125" style="28" customWidth="1"/>
    <col min="100" max="103" width="3.140625" style="28" customWidth="1"/>
    <col min="104" max="104" width="0.42578125" style="28" customWidth="1"/>
    <col min="105" max="108" width="3.140625" style="28" customWidth="1"/>
    <col min="109" max="109" width="0.42578125" style="28" customWidth="1"/>
    <col min="110" max="113" width="3.140625" style="28" customWidth="1"/>
    <col min="114" max="114" width="0.42578125" style="28" customWidth="1"/>
    <col min="115" max="118" width="3.140625" style="28" customWidth="1"/>
    <col min="119" max="119" width="0.42578125" style="28" customWidth="1"/>
    <col min="120" max="123" width="3.140625" style="28" customWidth="1"/>
    <col min="124" max="124" width="0.42578125" style="28" customWidth="1"/>
    <col min="125" max="128" width="3.140625" style="28" customWidth="1"/>
    <col min="129" max="129" width="0.42578125" style="28" customWidth="1"/>
    <col min="130" max="133" width="3.140625" style="28" customWidth="1"/>
    <col min="134" max="134" width="0.42578125" style="28" customWidth="1"/>
    <col min="135" max="138" width="3.140625" style="28" customWidth="1"/>
    <col min="139" max="139" width="0.42578125" style="28" customWidth="1"/>
    <col min="140" max="143" width="3.140625" style="28" customWidth="1"/>
    <col min="144" max="144" width="3.57421875" style="28" customWidth="1"/>
    <col min="145" max="147" width="4.28125" style="28" customWidth="1"/>
    <col min="148" max="148" width="5.28125" style="28" customWidth="1"/>
    <col min="149" max="149" width="4.28125" style="28" customWidth="1"/>
    <col min="150" max="150" width="5.28125" style="28" customWidth="1"/>
    <col min="151" max="153" width="4.28125" style="28" customWidth="1"/>
    <col min="154" max="154" width="5.28125" style="28" customWidth="1"/>
    <col min="155" max="155" width="0.9921875" style="28" customWidth="1"/>
    <col min="156" max="156" width="6.421875" style="28" customWidth="1"/>
    <col min="157" max="16384" width="9.140625" style="28" customWidth="1"/>
  </cols>
  <sheetData>
    <row r="1" spans="1:93" ht="13.5" customHeight="1">
      <c r="A1" s="96"/>
      <c r="R1" s="31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</row>
    <row r="2" spans="1:160" ht="13.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1"/>
      <c r="AE2" s="101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</row>
    <row r="3" spans="2:175" s="99" customFormat="1" ht="13.5" customHeight="1">
      <c r="B3" s="86"/>
      <c r="C3" s="86"/>
      <c r="D3" s="86"/>
      <c r="E3" s="85"/>
      <c r="F3" s="85"/>
      <c r="G3" s="85"/>
      <c r="H3" s="85"/>
      <c r="I3" s="43" t="s">
        <v>43</v>
      </c>
      <c r="J3" s="43" t="s">
        <v>44</v>
      </c>
      <c r="K3" s="43" t="s">
        <v>45</v>
      </c>
      <c r="L3" s="85"/>
      <c r="M3" s="102" t="s">
        <v>46</v>
      </c>
      <c r="N3" s="103"/>
      <c r="O3" s="103"/>
      <c r="P3" s="104"/>
      <c r="Q3" s="75" t="s">
        <v>15</v>
      </c>
      <c r="R3" s="38" t="s">
        <v>14</v>
      </c>
      <c r="S3" s="85"/>
      <c r="T3" s="105" t="str">
        <f>Fixtures!C3</f>
        <v>Whitchurch</v>
      </c>
      <c r="U3" s="106"/>
      <c r="V3" s="106"/>
      <c r="W3" s="107"/>
      <c r="X3" s="86" t="s">
        <v>15</v>
      </c>
      <c r="Y3" s="105" t="str">
        <f>Fixtures!C5</f>
        <v>Hampton Wick</v>
      </c>
      <c r="Z3" s="106"/>
      <c r="AA3" s="106"/>
      <c r="AB3" s="107"/>
      <c r="AC3" s="86" t="s">
        <v>15</v>
      </c>
      <c r="AD3" s="105" t="str">
        <f>Fixtures!C7</f>
        <v>Sinjuns Grammarians</v>
      </c>
      <c r="AE3" s="106"/>
      <c r="AF3" s="106"/>
      <c r="AG3" s="107"/>
      <c r="AH3" s="75"/>
      <c r="AI3" s="105" t="str">
        <f>Fixtures!C8</f>
        <v>Wellington Occasionals</v>
      </c>
      <c r="AJ3" s="106"/>
      <c r="AK3" s="106"/>
      <c r="AL3" s="107"/>
      <c r="AM3" s="108"/>
      <c r="AN3" s="105" t="str">
        <f>Fixtures!C9</f>
        <v>Old Tenisonians</v>
      </c>
      <c r="AO3" s="106"/>
      <c r="AP3" s="106"/>
      <c r="AQ3" s="107"/>
      <c r="AR3" s="65" t="s">
        <v>15</v>
      </c>
      <c r="AS3" s="105" t="str">
        <f>Fixtures!C12</f>
        <v>Barnes</v>
      </c>
      <c r="AT3" s="106"/>
      <c r="AU3" s="106"/>
      <c r="AV3" s="107"/>
      <c r="AW3" s="65" t="s">
        <v>15</v>
      </c>
      <c r="AX3" s="105" t="str">
        <f>Fixtures!C18</f>
        <v>Shepperton</v>
      </c>
      <c r="AY3" s="106"/>
      <c r="AZ3" s="106"/>
      <c r="BA3" s="107"/>
      <c r="BB3" s="64"/>
      <c r="BC3" s="105" t="str">
        <f>Fixtures!C19</f>
        <v>Caribbean Mixed</v>
      </c>
      <c r="BD3" s="106"/>
      <c r="BE3" s="106"/>
      <c r="BF3" s="107"/>
      <c r="BG3" s="64" t="s">
        <v>15</v>
      </c>
      <c r="BH3" s="105" t="str">
        <f>Fixtures!C20</f>
        <v>Nevill Holt                  (ISIS Trophy)</v>
      </c>
      <c r="BI3" s="106"/>
      <c r="BJ3" s="106"/>
      <c r="BK3" s="107"/>
      <c r="BM3" s="105" t="str">
        <f>Fixtures!C21</f>
        <v>RNVR                    (ISIS Trophy)</v>
      </c>
      <c r="BN3" s="106"/>
      <c r="BO3" s="106"/>
      <c r="BP3" s="107"/>
      <c r="BQ3" s="109"/>
      <c r="BR3" s="105" t="str">
        <f>Fixtures!C22</f>
        <v>Post Modernists (ISIS Trophy)</v>
      </c>
      <c r="BS3" s="106"/>
      <c r="BT3" s="106"/>
      <c r="BU3" s="107"/>
      <c r="BV3" s="64"/>
      <c r="BW3" s="105" t="str">
        <f>Fixtures!C23</f>
        <v>Hampstead</v>
      </c>
      <c r="BX3" s="106"/>
      <c r="BY3" s="106"/>
      <c r="BZ3" s="107"/>
      <c r="CA3" s="64"/>
      <c r="CB3" s="105" t="str">
        <f>Fixtures!C24</f>
        <v>Shamley Green</v>
      </c>
      <c r="CC3" s="106"/>
      <c r="CD3" s="106"/>
      <c r="CE3" s="107"/>
      <c r="CF3" s="71"/>
      <c r="CG3" s="105" t="str">
        <f>Fixtures!C25</f>
        <v>Old Woking</v>
      </c>
      <c r="CH3" s="106"/>
      <c r="CI3" s="106"/>
      <c r="CJ3" s="107"/>
      <c r="CL3" s="105" t="str">
        <f>Fixtures!C26</f>
        <v>Putney</v>
      </c>
      <c r="CM3" s="106"/>
      <c r="CN3" s="106"/>
      <c r="CO3" s="107"/>
      <c r="CP3" s="71" t="s">
        <v>15</v>
      </c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111"/>
      <c r="DQ3" s="110"/>
      <c r="DR3" s="110"/>
      <c r="DS3" s="110"/>
      <c r="DT3" s="110"/>
      <c r="DU3" s="111"/>
      <c r="DV3" s="110"/>
      <c r="DW3" s="110"/>
      <c r="DX3" s="110"/>
      <c r="DY3" s="110"/>
      <c r="DZ3" s="111"/>
      <c r="EA3" s="110"/>
      <c r="EB3" s="110"/>
      <c r="EC3" s="110"/>
      <c r="ED3" s="110"/>
      <c r="EE3" s="111"/>
      <c r="EF3" s="110"/>
      <c r="EG3" s="110"/>
      <c r="EH3" s="110"/>
      <c r="EI3" s="110"/>
      <c r="EJ3" s="111"/>
      <c r="EK3" s="110"/>
      <c r="EL3" s="110"/>
      <c r="EM3" s="110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</row>
    <row r="4" spans="2:175" s="99" customFormat="1" ht="13.5" customHeight="1">
      <c r="B4" s="112" t="s">
        <v>48</v>
      </c>
      <c r="C4" s="42"/>
      <c r="D4" s="42" t="s">
        <v>18</v>
      </c>
      <c r="E4" s="43" t="s">
        <v>49</v>
      </c>
      <c r="F4" s="43" t="s">
        <v>50</v>
      </c>
      <c r="G4" s="43" t="s">
        <v>21</v>
      </c>
      <c r="H4" s="43" t="s">
        <v>51</v>
      </c>
      <c r="I4" s="43" t="s">
        <v>52</v>
      </c>
      <c r="J4" s="43" t="s">
        <v>53</v>
      </c>
      <c r="K4" s="43" t="s">
        <v>23</v>
      </c>
      <c r="L4" s="113"/>
      <c r="M4" s="43" t="s">
        <v>49</v>
      </c>
      <c r="N4" s="43" t="s">
        <v>50</v>
      </c>
      <c r="O4" s="43" t="s">
        <v>54</v>
      </c>
      <c r="P4" s="43" t="s">
        <v>51</v>
      </c>
      <c r="Q4" s="75"/>
      <c r="R4" s="46" t="s">
        <v>24</v>
      </c>
      <c r="S4" s="114"/>
      <c r="T4" s="43" t="s">
        <v>49</v>
      </c>
      <c r="U4" s="43" t="s">
        <v>50</v>
      </c>
      <c r="V4" s="43" t="s">
        <v>54</v>
      </c>
      <c r="W4" s="43" t="s">
        <v>51</v>
      </c>
      <c r="X4" s="115"/>
      <c r="Y4" s="43" t="s">
        <v>49</v>
      </c>
      <c r="Z4" s="43" t="s">
        <v>50</v>
      </c>
      <c r="AA4" s="43" t="s">
        <v>54</v>
      </c>
      <c r="AB4" s="43" t="s">
        <v>51</v>
      </c>
      <c r="AC4" s="86"/>
      <c r="AD4" s="43" t="s">
        <v>49</v>
      </c>
      <c r="AE4" s="43" t="s">
        <v>50</v>
      </c>
      <c r="AF4" s="43" t="s">
        <v>54</v>
      </c>
      <c r="AG4" s="43" t="s">
        <v>51</v>
      </c>
      <c r="AH4" s="75"/>
      <c r="AI4" s="43" t="s">
        <v>49</v>
      </c>
      <c r="AJ4" s="43" t="s">
        <v>50</v>
      </c>
      <c r="AK4" s="43" t="s">
        <v>54</v>
      </c>
      <c r="AL4" s="43" t="s">
        <v>51</v>
      </c>
      <c r="AM4" s="75"/>
      <c r="AN4" s="43" t="s">
        <v>49</v>
      </c>
      <c r="AO4" s="43" t="s">
        <v>50</v>
      </c>
      <c r="AP4" s="43" t="s">
        <v>54</v>
      </c>
      <c r="AQ4" s="43" t="s">
        <v>51</v>
      </c>
      <c r="AR4" s="75"/>
      <c r="AS4" s="43" t="s">
        <v>49</v>
      </c>
      <c r="AT4" s="43" t="s">
        <v>50</v>
      </c>
      <c r="AU4" s="43" t="s">
        <v>54</v>
      </c>
      <c r="AV4" s="43" t="s">
        <v>51</v>
      </c>
      <c r="AW4" s="67"/>
      <c r="AX4" s="43" t="s">
        <v>49</v>
      </c>
      <c r="AY4" s="43" t="s">
        <v>50</v>
      </c>
      <c r="AZ4" s="43" t="s">
        <v>54</v>
      </c>
      <c r="BA4" s="43" t="s">
        <v>51</v>
      </c>
      <c r="BB4" s="66"/>
      <c r="BC4" s="43" t="s">
        <v>49</v>
      </c>
      <c r="BD4" s="43" t="s">
        <v>50</v>
      </c>
      <c r="BE4" s="43" t="s">
        <v>54</v>
      </c>
      <c r="BF4" s="43" t="s">
        <v>51</v>
      </c>
      <c r="BG4" s="116"/>
      <c r="BH4" s="43" t="s">
        <v>49</v>
      </c>
      <c r="BI4" s="43" t="s">
        <v>50</v>
      </c>
      <c r="BJ4" s="43" t="s">
        <v>54</v>
      </c>
      <c r="BK4" s="43" t="s">
        <v>51</v>
      </c>
      <c r="BL4" s="116"/>
      <c r="BM4" s="43" t="s">
        <v>49</v>
      </c>
      <c r="BN4" s="43" t="s">
        <v>50</v>
      </c>
      <c r="BO4" s="43" t="s">
        <v>54</v>
      </c>
      <c r="BP4" s="43" t="s">
        <v>51</v>
      </c>
      <c r="BQ4" s="116"/>
      <c r="BR4" s="43" t="s">
        <v>49</v>
      </c>
      <c r="BS4" s="43" t="s">
        <v>50</v>
      </c>
      <c r="BT4" s="43" t="s">
        <v>54</v>
      </c>
      <c r="BU4" s="43" t="s">
        <v>51</v>
      </c>
      <c r="BV4" s="116"/>
      <c r="BW4" s="43" t="s">
        <v>49</v>
      </c>
      <c r="BX4" s="43" t="s">
        <v>50</v>
      </c>
      <c r="BY4" s="43" t="s">
        <v>54</v>
      </c>
      <c r="BZ4" s="43" t="s">
        <v>51</v>
      </c>
      <c r="CA4" s="116"/>
      <c r="CB4" s="43" t="s">
        <v>49</v>
      </c>
      <c r="CC4" s="43" t="s">
        <v>50</v>
      </c>
      <c r="CD4" s="43" t="s">
        <v>54</v>
      </c>
      <c r="CE4" s="43" t="s">
        <v>51</v>
      </c>
      <c r="CF4" s="71"/>
      <c r="CG4" s="43" t="s">
        <v>49</v>
      </c>
      <c r="CH4" s="43" t="s">
        <v>50</v>
      </c>
      <c r="CI4" s="43" t="s">
        <v>54</v>
      </c>
      <c r="CJ4" s="43" t="s">
        <v>51</v>
      </c>
      <c r="CK4" s="71"/>
      <c r="CL4" s="43" t="s">
        <v>49</v>
      </c>
      <c r="CM4" s="43" t="s">
        <v>50</v>
      </c>
      <c r="CN4" s="43" t="s">
        <v>54</v>
      </c>
      <c r="CO4" s="43" t="s">
        <v>51</v>
      </c>
      <c r="CP4" s="71" t="s">
        <v>15</v>
      </c>
      <c r="CQ4" s="86" t="s">
        <v>15</v>
      </c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117" t="s">
        <v>49</v>
      </c>
      <c r="DQ4" s="117" t="s">
        <v>50</v>
      </c>
      <c r="DR4" s="117" t="s">
        <v>54</v>
      </c>
      <c r="DS4" s="117" t="s">
        <v>51</v>
      </c>
      <c r="DT4" s="118"/>
      <c r="DU4" s="119" t="s">
        <v>49</v>
      </c>
      <c r="DV4" s="119" t="s">
        <v>50</v>
      </c>
      <c r="DW4" s="119" t="s">
        <v>54</v>
      </c>
      <c r="DX4" s="119" t="s">
        <v>51</v>
      </c>
      <c r="DY4" s="118"/>
      <c r="DZ4" s="119" t="s">
        <v>49</v>
      </c>
      <c r="EA4" s="119" t="s">
        <v>50</v>
      </c>
      <c r="EB4" s="119" t="s">
        <v>54</v>
      </c>
      <c r="EC4" s="119" t="s">
        <v>51</v>
      </c>
      <c r="ED4" s="118"/>
      <c r="EE4" s="119" t="s">
        <v>49</v>
      </c>
      <c r="EF4" s="119" t="s">
        <v>50</v>
      </c>
      <c r="EG4" s="119" t="s">
        <v>54</v>
      </c>
      <c r="EH4" s="119" t="s">
        <v>51</v>
      </c>
      <c r="EI4" s="118"/>
      <c r="EJ4" s="119" t="s">
        <v>49</v>
      </c>
      <c r="EK4" s="119" t="s">
        <v>50</v>
      </c>
      <c r="EL4" s="119" t="s">
        <v>54</v>
      </c>
      <c r="EM4" s="119" t="s">
        <v>51</v>
      </c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</row>
    <row r="5" spans="2:175" s="99" customFormat="1" ht="13.5" customHeight="1">
      <c r="B5" s="17" t="s">
        <v>166</v>
      </c>
      <c r="C5" s="131" t="s">
        <v>31</v>
      </c>
      <c r="D5" s="53"/>
      <c r="E5" s="122"/>
      <c r="F5" s="122"/>
      <c r="G5" s="122"/>
      <c r="H5" s="122"/>
      <c r="I5" s="123"/>
      <c r="J5" s="123"/>
      <c r="K5" s="124"/>
      <c r="L5" s="125"/>
      <c r="M5" s="68"/>
      <c r="N5" s="53"/>
      <c r="O5" s="53"/>
      <c r="P5" s="53"/>
      <c r="Q5" s="75"/>
      <c r="R5" s="126"/>
      <c r="S5" s="125"/>
      <c r="T5" s="68"/>
      <c r="U5" s="53"/>
      <c r="V5" s="53"/>
      <c r="W5" s="53"/>
      <c r="X5" s="127"/>
      <c r="Y5" s="68"/>
      <c r="Z5" s="53"/>
      <c r="AA5" s="53"/>
      <c r="AB5" s="53"/>
      <c r="AC5" s="128"/>
      <c r="AD5" s="121"/>
      <c r="AE5" s="53"/>
      <c r="AF5" s="53"/>
      <c r="AG5" s="53"/>
      <c r="AH5" s="66"/>
      <c r="AI5" s="121"/>
      <c r="AJ5" s="53"/>
      <c r="AK5" s="53"/>
      <c r="AL5" s="53"/>
      <c r="AM5" s="66"/>
      <c r="AN5" s="68"/>
      <c r="AO5" s="53"/>
      <c r="AP5" s="53"/>
      <c r="AQ5" s="53"/>
      <c r="AR5" s="66"/>
      <c r="AS5" s="68"/>
      <c r="AT5" s="53"/>
      <c r="AU5" s="53"/>
      <c r="AV5" s="53"/>
      <c r="AW5" s="66"/>
      <c r="AX5" s="68"/>
      <c r="AY5" s="53"/>
      <c r="AZ5" s="53"/>
      <c r="BA5" s="53"/>
      <c r="BB5" s="66"/>
      <c r="BC5" s="68"/>
      <c r="BD5" s="53"/>
      <c r="BE5" s="53"/>
      <c r="BF5" s="53"/>
      <c r="BG5" s="116"/>
      <c r="BH5" s="68"/>
      <c r="BI5" s="53"/>
      <c r="BJ5" s="53"/>
      <c r="BK5" s="53"/>
      <c r="BL5" s="116"/>
      <c r="BM5" s="68"/>
      <c r="BN5" s="53"/>
      <c r="BO5" s="53"/>
      <c r="BP5" s="53"/>
      <c r="BQ5" s="116"/>
      <c r="BR5" s="68"/>
      <c r="BS5" s="53"/>
      <c r="BT5" s="53"/>
      <c r="BU5" s="53"/>
      <c r="BV5" s="116"/>
      <c r="BW5" s="68"/>
      <c r="BX5" s="53"/>
      <c r="BY5" s="53"/>
      <c r="BZ5" s="53"/>
      <c r="CA5" s="116"/>
      <c r="CB5" s="68"/>
      <c r="CC5" s="53"/>
      <c r="CD5" s="53"/>
      <c r="CE5" s="53"/>
      <c r="CF5" s="116"/>
      <c r="CG5" s="68"/>
      <c r="CH5" s="53"/>
      <c r="CI5" s="53"/>
      <c r="CJ5" s="53"/>
      <c r="CK5" s="116"/>
      <c r="CL5" s="68"/>
      <c r="CM5" s="53"/>
      <c r="CN5" s="53"/>
      <c r="CO5" s="122"/>
      <c r="CP5" s="11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</row>
    <row r="6" spans="2:175" s="99" customFormat="1" ht="13.5" customHeight="1">
      <c r="B6" s="17" t="s">
        <v>169</v>
      </c>
      <c r="C6" s="131" t="s">
        <v>33</v>
      </c>
      <c r="D6" s="53">
        <v>3</v>
      </c>
      <c r="E6" s="122">
        <f aca="true" t="shared" si="0" ref="E6:E55">SUM(T6,Y6,AD6,AI6,AS6,AN6,AX6,BC6,BH6,BM6,BR6,BW6,CB6,CG6,CL6,CQ6,CV6,DA6,DF6,DK6,DP6,DU6,DZ6,EE6,EJ6)</f>
        <v>4</v>
      </c>
      <c r="F6" s="122">
        <f aca="true" t="shared" si="1" ref="F6:F55">SUM(U6,Z6,AE6,AJ6,AT6,AO6,AY6,BD6,BI6,BN6,BS6,BX6,CC6,CH6,CM6,CR6,CW6,DB6,DG6,DL6,DQ6,DV6,EA6,EF6,EK6)</f>
        <v>1</v>
      </c>
      <c r="G6" s="122">
        <f aca="true" t="shared" si="2" ref="G6:G55">SUM(V6,AA6,AF6,AK6,AU6,AP6,AZ6,BE6,BJ6,BO6,BT6,BY6,CD6,CI6,CN6,CS6,CX6,DC6,DH6,DM6,DR6,DW6,EB6,EG6,EL6)</f>
        <v>17</v>
      </c>
      <c r="H6" s="122">
        <f aca="true" t="shared" si="3" ref="H6:H55">SUM(W6,AB6,AG6,AL6,AV6,AQ6,BA6,BF6,BK6,BP6,BU6,BZ6,CE6,CJ6,CO6,CT6,CY6,DD6,DI6,DN6,DS6,DX6,EC6,EH6,EM6)</f>
        <v>2</v>
      </c>
      <c r="I6" s="123">
        <f aca="true" t="shared" si="4" ref="I6:I55">IF(H6=0,"-",E6/H6)</f>
        <v>2</v>
      </c>
      <c r="J6" s="123">
        <f aca="true" t="shared" si="5" ref="J6:J55">IF(E6=0,"-",G6/E6)</f>
        <v>4.25</v>
      </c>
      <c r="K6" s="124">
        <f aca="true" t="shared" si="6" ref="K6:K55">IF(H6=0,"-",G6/H6)</f>
        <v>8.5</v>
      </c>
      <c r="L6" s="125"/>
      <c r="M6" s="121">
        <v>4</v>
      </c>
      <c r="N6" s="53">
        <v>1</v>
      </c>
      <c r="O6" s="53">
        <v>17</v>
      </c>
      <c r="P6" s="53">
        <v>2</v>
      </c>
      <c r="Q6" s="75"/>
      <c r="R6" s="126">
        <f aca="true" t="shared" si="7" ref="R6:R55">(H6*20)-(G6/5)</f>
        <v>36.6</v>
      </c>
      <c r="S6" s="125"/>
      <c r="T6" s="68"/>
      <c r="U6" s="53"/>
      <c r="V6" s="53"/>
      <c r="W6" s="53"/>
      <c r="X6" s="127"/>
      <c r="Y6" s="68"/>
      <c r="Z6" s="53"/>
      <c r="AA6" s="53"/>
      <c r="AB6" s="53"/>
      <c r="AC6" s="128"/>
      <c r="AD6" s="121">
        <v>4</v>
      </c>
      <c r="AE6" s="53">
        <v>1</v>
      </c>
      <c r="AF6" s="53">
        <v>17</v>
      </c>
      <c r="AG6" s="53">
        <v>2</v>
      </c>
      <c r="AH6" s="66"/>
      <c r="AI6" s="121"/>
      <c r="AJ6" s="53"/>
      <c r="AK6" s="53"/>
      <c r="AL6" s="53"/>
      <c r="AM6" s="66"/>
      <c r="AN6" s="68"/>
      <c r="AO6" s="53"/>
      <c r="AP6" s="53"/>
      <c r="AQ6" s="53"/>
      <c r="AR6" s="66"/>
      <c r="AS6" s="68"/>
      <c r="AT6" s="53"/>
      <c r="AU6" s="53"/>
      <c r="AV6" s="53"/>
      <c r="AW6" s="66"/>
      <c r="AX6" s="68"/>
      <c r="AY6" s="53"/>
      <c r="AZ6" s="53"/>
      <c r="BA6" s="53"/>
      <c r="BB6" s="66"/>
      <c r="BC6" s="68"/>
      <c r="BD6" s="53"/>
      <c r="BE6" s="53"/>
      <c r="BF6" s="53"/>
      <c r="BG6" s="116"/>
      <c r="BH6" s="68"/>
      <c r="BI6" s="53"/>
      <c r="BJ6" s="53"/>
      <c r="BK6" s="53"/>
      <c r="BL6" s="116"/>
      <c r="BM6" s="68"/>
      <c r="BN6" s="53"/>
      <c r="BO6" s="53"/>
      <c r="BP6" s="53"/>
      <c r="BQ6" s="116"/>
      <c r="BR6" s="68"/>
      <c r="BS6" s="53"/>
      <c r="BT6" s="53"/>
      <c r="BU6" s="53"/>
      <c r="BV6" s="116"/>
      <c r="BW6" s="68"/>
      <c r="BX6" s="53"/>
      <c r="BY6" s="53"/>
      <c r="BZ6" s="53"/>
      <c r="CA6" s="116"/>
      <c r="CB6" s="68"/>
      <c r="CC6" s="53"/>
      <c r="CD6" s="53"/>
      <c r="CE6" s="53"/>
      <c r="CF6" s="116"/>
      <c r="CG6" s="68"/>
      <c r="CH6" s="53"/>
      <c r="CI6" s="53"/>
      <c r="CJ6" s="53"/>
      <c r="CK6" s="116"/>
      <c r="CL6" s="68"/>
      <c r="CM6" s="53"/>
      <c r="CN6" s="53"/>
      <c r="CO6" s="122"/>
      <c r="CP6" s="11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</row>
    <row r="7" spans="2:175" s="99" customFormat="1" ht="13.5" customHeight="1">
      <c r="B7" s="17" t="s">
        <v>160</v>
      </c>
      <c r="C7" s="131" t="s">
        <v>27</v>
      </c>
      <c r="D7" s="53">
        <v>9</v>
      </c>
      <c r="E7" s="122">
        <f t="shared" si="0"/>
        <v>62</v>
      </c>
      <c r="F7" s="122">
        <f t="shared" si="1"/>
        <v>5</v>
      </c>
      <c r="G7" s="122">
        <f t="shared" si="2"/>
        <v>331</v>
      </c>
      <c r="H7" s="122">
        <f t="shared" si="3"/>
        <v>14</v>
      </c>
      <c r="I7" s="123">
        <f t="shared" si="4"/>
        <v>4.428571428571429</v>
      </c>
      <c r="J7" s="123">
        <f t="shared" si="5"/>
        <v>5.338709677419355</v>
      </c>
      <c r="K7" s="124">
        <f t="shared" si="6"/>
        <v>23.642857142857142</v>
      </c>
      <c r="L7" s="125"/>
      <c r="M7" s="68">
        <v>8</v>
      </c>
      <c r="N7" s="53">
        <v>1</v>
      </c>
      <c r="O7" s="53">
        <v>36</v>
      </c>
      <c r="P7" s="53">
        <v>4</v>
      </c>
      <c r="Q7" s="75"/>
      <c r="R7" s="126">
        <f t="shared" si="7"/>
        <v>213.8</v>
      </c>
      <c r="S7" s="125"/>
      <c r="T7" s="68">
        <v>7</v>
      </c>
      <c r="U7" s="53">
        <v>0</v>
      </c>
      <c r="V7" s="53">
        <v>61</v>
      </c>
      <c r="W7" s="53">
        <v>3</v>
      </c>
      <c r="X7" s="127"/>
      <c r="Y7" s="68"/>
      <c r="Z7" s="53"/>
      <c r="AA7" s="53"/>
      <c r="AB7" s="53"/>
      <c r="AC7" s="128"/>
      <c r="AD7" s="121">
        <v>6</v>
      </c>
      <c r="AE7" s="53">
        <v>1</v>
      </c>
      <c r="AF7" s="53">
        <v>31</v>
      </c>
      <c r="AG7" s="53">
        <v>0</v>
      </c>
      <c r="AH7" s="66"/>
      <c r="AI7" s="121"/>
      <c r="AJ7" s="53"/>
      <c r="AK7" s="53"/>
      <c r="AL7" s="53"/>
      <c r="AM7" s="66"/>
      <c r="AN7" s="68">
        <v>10</v>
      </c>
      <c r="AO7" s="53">
        <v>0</v>
      </c>
      <c r="AP7" s="53">
        <v>46</v>
      </c>
      <c r="AQ7" s="53">
        <v>1</v>
      </c>
      <c r="AR7" s="66"/>
      <c r="AS7" s="68">
        <v>3</v>
      </c>
      <c r="AT7" s="53">
        <v>0</v>
      </c>
      <c r="AU7" s="53">
        <v>22</v>
      </c>
      <c r="AV7" s="53">
        <v>0</v>
      </c>
      <c r="AW7" s="66"/>
      <c r="AX7" s="68">
        <v>9</v>
      </c>
      <c r="AY7" s="53">
        <v>3</v>
      </c>
      <c r="AZ7" s="53">
        <v>30</v>
      </c>
      <c r="BA7" s="53">
        <v>1</v>
      </c>
      <c r="BB7" s="66"/>
      <c r="BC7" s="68">
        <v>8</v>
      </c>
      <c r="BD7" s="53">
        <v>0</v>
      </c>
      <c r="BE7" s="53">
        <v>42</v>
      </c>
      <c r="BF7" s="53">
        <v>2</v>
      </c>
      <c r="BG7" s="116"/>
      <c r="BH7" s="68"/>
      <c r="BI7" s="53"/>
      <c r="BJ7" s="53"/>
      <c r="BK7" s="53"/>
      <c r="BL7" s="116"/>
      <c r="BM7" s="68"/>
      <c r="BN7" s="53"/>
      <c r="BO7" s="53"/>
      <c r="BP7" s="53"/>
      <c r="BQ7" s="116"/>
      <c r="BR7" s="68"/>
      <c r="BS7" s="53"/>
      <c r="BT7" s="53"/>
      <c r="BU7" s="53"/>
      <c r="BV7" s="116"/>
      <c r="BW7" s="68"/>
      <c r="BX7" s="53"/>
      <c r="BY7" s="53"/>
      <c r="BZ7" s="53"/>
      <c r="CA7" s="116"/>
      <c r="CB7" s="68">
        <v>8</v>
      </c>
      <c r="CC7" s="53">
        <v>1</v>
      </c>
      <c r="CD7" s="53">
        <v>36</v>
      </c>
      <c r="CE7" s="53">
        <v>4</v>
      </c>
      <c r="CF7" s="116"/>
      <c r="CG7" s="68">
        <v>7</v>
      </c>
      <c r="CH7" s="53">
        <v>0</v>
      </c>
      <c r="CI7" s="53">
        <v>29</v>
      </c>
      <c r="CJ7" s="53">
        <v>3</v>
      </c>
      <c r="CK7" s="116"/>
      <c r="CL7" s="68">
        <v>4</v>
      </c>
      <c r="CM7" s="53">
        <v>0</v>
      </c>
      <c r="CN7" s="53">
        <v>34</v>
      </c>
      <c r="CO7" s="122">
        <v>0</v>
      </c>
      <c r="CP7" s="11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</row>
    <row r="8" spans="2:175" s="99" customFormat="1" ht="13.5" customHeight="1">
      <c r="B8" s="17" t="s">
        <v>177</v>
      </c>
      <c r="C8" s="131" t="s">
        <v>27</v>
      </c>
      <c r="D8" s="53"/>
      <c r="E8" s="122"/>
      <c r="F8" s="122"/>
      <c r="G8" s="122"/>
      <c r="H8" s="122"/>
      <c r="I8" s="123"/>
      <c r="J8" s="123"/>
      <c r="K8" s="124"/>
      <c r="L8" s="125"/>
      <c r="M8" s="68"/>
      <c r="N8" s="53"/>
      <c r="O8" s="53"/>
      <c r="P8" s="53"/>
      <c r="Q8" s="75"/>
      <c r="R8" s="126"/>
      <c r="S8" s="125"/>
      <c r="T8" s="68"/>
      <c r="U8" s="53"/>
      <c r="V8" s="53"/>
      <c r="W8" s="53"/>
      <c r="X8" s="127"/>
      <c r="Y8" s="68"/>
      <c r="Z8" s="53"/>
      <c r="AA8" s="53"/>
      <c r="AB8" s="53"/>
      <c r="AC8" s="128"/>
      <c r="AD8" s="121"/>
      <c r="AE8" s="53"/>
      <c r="AF8" s="53"/>
      <c r="AG8" s="53"/>
      <c r="AH8" s="66"/>
      <c r="AI8" s="121"/>
      <c r="AJ8" s="53"/>
      <c r="AK8" s="53"/>
      <c r="AL8" s="53"/>
      <c r="AM8" s="66"/>
      <c r="AN8" s="68"/>
      <c r="AO8" s="53"/>
      <c r="AP8" s="53"/>
      <c r="AQ8" s="53"/>
      <c r="AR8" s="66"/>
      <c r="AS8" s="68"/>
      <c r="AT8" s="53"/>
      <c r="AU8" s="53"/>
      <c r="AV8" s="53"/>
      <c r="AW8" s="66"/>
      <c r="AX8" s="68"/>
      <c r="AY8" s="53"/>
      <c r="AZ8" s="53"/>
      <c r="BA8" s="53"/>
      <c r="BB8" s="66"/>
      <c r="BC8" s="68"/>
      <c r="BD8" s="53"/>
      <c r="BE8" s="53"/>
      <c r="BF8" s="53"/>
      <c r="BG8" s="116"/>
      <c r="BH8" s="68"/>
      <c r="BI8" s="53"/>
      <c r="BJ8" s="53"/>
      <c r="BK8" s="53"/>
      <c r="BL8" s="116"/>
      <c r="BM8" s="68"/>
      <c r="BN8" s="53"/>
      <c r="BO8" s="53"/>
      <c r="BP8" s="53"/>
      <c r="BQ8" s="116"/>
      <c r="BR8" s="68"/>
      <c r="BS8" s="53"/>
      <c r="BT8" s="53"/>
      <c r="BU8" s="53"/>
      <c r="BV8" s="116"/>
      <c r="BW8" s="68"/>
      <c r="BX8" s="53"/>
      <c r="BY8" s="53"/>
      <c r="BZ8" s="53"/>
      <c r="CA8" s="116"/>
      <c r="CB8" s="68"/>
      <c r="CC8" s="53"/>
      <c r="CD8" s="53"/>
      <c r="CE8" s="53"/>
      <c r="CF8" s="116"/>
      <c r="CG8" s="68"/>
      <c r="CH8" s="53"/>
      <c r="CI8" s="53"/>
      <c r="CJ8" s="53"/>
      <c r="CK8" s="116"/>
      <c r="CL8" s="68"/>
      <c r="CM8" s="53"/>
      <c r="CN8" s="53"/>
      <c r="CO8" s="122"/>
      <c r="CP8" s="11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</row>
    <row r="9" spans="2:175" s="99" customFormat="1" ht="13.5" customHeight="1">
      <c r="B9" s="17" t="s">
        <v>62</v>
      </c>
      <c r="C9" s="131" t="s">
        <v>31</v>
      </c>
      <c r="D9" s="53">
        <v>12</v>
      </c>
      <c r="E9" s="122">
        <f t="shared" si="0"/>
        <v>35</v>
      </c>
      <c r="F9" s="122">
        <f t="shared" si="1"/>
        <v>3</v>
      </c>
      <c r="G9" s="122">
        <f t="shared" si="2"/>
        <v>188</v>
      </c>
      <c r="H9" s="122">
        <f t="shared" si="3"/>
        <v>6</v>
      </c>
      <c r="I9" s="123">
        <f t="shared" si="4"/>
        <v>5.833333333333333</v>
      </c>
      <c r="J9" s="123">
        <f t="shared" si="5"/>
        <v>5.371428571428571</v>
      </c>
      <c r="K9" s="124">
        <f t="shared" si="6"/>
        <v>31.333333333333332</v>
      </c>
      <c r="L9" s="125"/>
      <c r="M9" s="68">
        <v>2</v>
      </c>
      <c r="N9" s="53">
        <v>1</v>
      </c>
      <c r="O9" s="53">
        <v>4</v>
      </c>
      <c r="P9" s="53">
        <v>2</v>
      </c>
      <c r="Q9" s="75"/>
      <c r="R9" s="126">
        <f t="shared" si="7"/>
        <v>82.4</v>
      </c>
      <c r="S9" s="125"/>
      <c r="T9" s="68">
        <v>7</v>
      </c>
      <c r="U9" s="53">
        <v>0</v>
      </c>
      <c r="V9" s="53">
        <v>46</v>
      </c>
      <c r="W9" s="53">
        <v>1</v>
      </c>
      <c r="X9" s="127"/>
      <c r="Y9" s="68">
        <v>3</v>
      </c>
      <c r="Z9" s="53">
        <v>0</v>
      </c>
      <c r="AA9" s="53">
        <v>20</v>
      </c>
      <c r="AB9" s="53">
        <v>0</v>
      </c>
      <c r="AC9" s="128"/>
      <c r="AD9" s="121">
        <v>3</v>
      </c>
      <c r="AE9" s="53">
        <v>0</v>
      </c>
      <c r="AF9" s="53">
        <v>20</v>
      </c>
      <c r="AG9" s="53">
        <v>0</v>
      </c>
      <c r="AH9" s="66"/>
      <c r="AI9" s="121">
        <v>4</v>
      </c>
      <c r="AJ9" s="53">
        <v>0</v>
      </c>
      <c r="AK9" s="53">
        <v>16</v>
      </c>
      <c r="AL9" s="53">
        <v>2</v>
      </c>
      <c r="AM9" s="66"/>
      <c r="AN9" s="68">
        <v>8</v>
      </c>
      <c r="AO9" s="53">
        <v>2</v>
      </c>
      <c r="AP9" s="53">
        <v>13</v>
      </c>
      <c r="AQ9" s="53">
        <v>0</v>
      </c>
      <c r="AR9" s="66"/>
      <c r="AS9" s="68"/>
      <c r="AT9" s="53"/>
      <c r="AU9" s="53"/>
      <c r="AV9" s="53"/>
      <c r="AW9" s="66"/>
      <c r="AX9" s="68">
        <v>2</v>
      </c>
      <c r="AY9" s="53">
        <v>1</v>
      </c>
      <c r="AZ9" s="53">
        <v>4</v>
      </c>
      <c r="BA9" s="53">
        <v>2</v>
      </c>
      <c r="BB9" s="66"/>
      <c r="BC9" s="68"/>
      <c r="BD9" s="53"/>
      <c r="BE9" s="53"/>
      <c r="BF9" s="53"/>
      <c r="BG9" s="116"/>
      <c r="BH9" s="68">
        <v>4</v>
      </c>
      <c r="BI9" s="53">
        <v>0</v>
      </c>
      <c r="BJ9" s="53">
        <v>19</v>
      </c>
      <c r="BK9" s="53">
        <v>1</v>
      </c>
      <c r="BL9" s="116"/>
      <c r="BM9" s="68"/>
      <c r="BN9" s="53"/>
      <c r="BO9" s="53"/>
      <c r="BP9" s="53"/>
      <c r="BQ9" s="116"/>
      <c r="BR9" s="68">
        <v>3</v>
      </c>
      <c r="BS9" s="53">
        <v>0</v>
      </c>
      <c r="BT9" s="53">
        <v>44</v>
      </c>
      <c r="BU9" s="53">
        <v>0</v>
      </c>
      <c r="BV9" s="116"/>
      <c r="BW9" s="68">
        <v>1</v>
      </c>
      <c r="BX9" s="53">
        <v>0</v>
      </c>
      <c r="BY9" s="53">
        <v>6</v>
      </c>
      <c r="BZ9" s="53">
        <v>0</v>
      </c>
      <c r="CA9" s="116"/>
      <c r="CB9" s="68"/>
      <c r="CC9" s="53"/>
      <c r="CD9" s="53"/>
      <c r="CE9" s="53"/>
      <c r="CF9" s="116"/>
      <c r="CG9" s="68"/>
      <c r="CH9" s="53"/>
      <c r="CI9" s="53"/>
      <c r="CJ9" s="53"/>
      <c r="CK9" s="116"/>
      <c r="CL9" s="68"/>
      <c r="CM9" s="53"/>
      <c r="CN9" s="53"/>
      <c r="CO9" s="122"/>
      <c r="CP9" s="11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</row>
    <row r="10" spans="2:175" s="99" customFormat="1" ht="13.5" customHeight="1">
      <c r="B10" s="17" t="s">
        <v>244</v>
      </c>
      <c r="C10" s="131" t="s">
        <v>27</v>
      </c>
      <c r="D10" s="53">
        <v>3</v>
      </c>
      <c r="E10" s="122">
        <f t="shared" si="0"/>
        <v>4</v>
      </c>
      <c r="F10" s="122">
        <f t="shared" si="1"/>
        <v>0</v>
      </c>
      <c r="G10" s="122">
        <f t="shared" si="2"/>
        <v>15</v>
      </c>
      <c r="H10" s="122">
        <f t="shared" si="3"/>
        <v>3</v>
      </c>
      <c r="I10" s="123">
        <f t="shared" si="4"/>
        <v>1.3333333333333333</v>
      </c>
      <c r="J10" s="123">
        <f t="shared" si="5"/>
        <v>3.75</v>
      </c>
      <c r="K10" s="124">
        <f t="shared" si="6"/>
        <v>5</v>
      </c>
      <c r="L10" s="125"/>
      <c r="M10" s="68">
        <v>4</v>
      </c>
      <c r="N10" s="53">
        <v>0</v>
      </c>
      <c r="O10" s="53">
        <v>15</v>
      </c>
      <c r="P10" s="53">
        <v>3</v>
      </c>
      <c r="Q10" s="75"/>
      <c r="R10" s="126">
        <f t="shared" si="7"/>
        <v>57</v>
      </c>
      <c r="S10" s="125"/>
      <c r="T10" s="68"/>
      <c r="U10" s="53"/>
      <c r="V10" s="53"/>
      <c r="W10" s="53"/>
      <c r="X10" s="127"/>
      <c r="Y10" s="68"/>
      <c r="Z10" s="53"/>
      <c r="AA10" s="53"/>
      <c r="AB10" s="53"/>
      <c r="AC10" s="128"/>
      <c r="AD10" s="121"/>
      <c r="AE10" s="53"/>
      <c r="AF10" s="53"/>
      <c r="AG10" s="53"/>
      <c r="AH10" s="66"/>
      <c r="AI10" s="121"/>
      <c r="AJ10" s="53"/>
      <c r="AK10" s="53"/>
      <c r="AL10" s="53"/>
      <c r="AM10" s="66"/>
      <c r="AN10" s="68"/>
      <c r="AO10" s="53"/>
      <c r="AP10" s="53"/>
      <c r="AQ10" s="53"/>
      <c r="AR10" s="66"/>
      <c r="AS10" s="68"/>
      <c r="AT10" s="53"/>
      <c r="AU10" s="53"/>
      <c r="AV10" s="53"/>
      <c r="AW10" s="66"/>
      <c r="AX10" s="68"/>
      <c r="AY10" s="53"/>
      <c r="AZ10" s="53"/>
      <c r="BA10" s="53"/>
      <c r="BB10" s="66"/>
      <c r="BC10" s="68"/>
      <c r="BD10" s="53"/>
      <c r="BE10" s="53"/>
      <c r="BF10" s="53"/>
      <c r="BG10" s="116"/>
      <c r="BH10" s="68">
        <v>4</v>
      </c>
      <c r="BI10" s="53">
        <v>0</v>
      </c>
      <c r="BJ10" s="53">
        <v>15</v>
      </c>
      <c r="BK10" s="53">
        <v>3</v>
      </c>
      <c r="BL10" s="116"/>
      <c r="BM10" s="68"/>
      <c r="BN10" s="53"/>
      <c r="BO10" s="53"/>
      <c r="BP10" s="53"/>
      <c r="BQ10" s="116"/>
      <c r="BR10" s="68"/>
      <c r="BS10" s="53"/>
      <c r="BT10" s="53"/>
      <c r="BU10" s="53"/>
      <c r="BV10" s="116"/>
      <c r="BW10" s="68"/>
      <c r="BX10" s="53"/>
      <c r="BY10" s="53"/>
      <c r="BZ10" s="53"/>
      <c r="CA10" s="116"/>
      <c r="CB10" s="68"/>
      <c r="CC10" s="53"/>
      <c r="CD10" s="53"/>
      <c r="CE10" s="53"/>
      <c r="CF10" s="116"/>
      <c r="CG10" s="68"/>
      <c r="CH10" s="53"/>
      <c r="CI10" s="53"/>
      <c r="CJ10" s="53"/>
      <c r="CK10" s="116"/>
      <c r="CL10" s="68"/>
      <c r="CM10" s="53"/>
      <c r="CN10" s="53"/>
      <c r="CO10" s="122"/>
      <c r="CP10" s="11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</row>
    <row r="11" spans="2:175" s="99" customFormat="1" ht="13.5" customHeight="1">
      <c r="B11" s="17" t="s">
        <v>171</v>
      </c>
      <c r="C11" s="131" t="s">
        <v>31</v>
      </c>
      <c r="D11" s="53">
        <v>2</v>
      </c>
      <c r="E11" s="122">
        <f t="shared" si="0"/>
        <v>2</v>
      </c>
      <c r="F11" s="122">
        <f t="shared" si="1"/>
        <v>0</v>
      </c>
      <c r="G11" s="122">
        <f t="shared" si="2"/>
        <v>20</v>
      </c>
      <c r="H11" s="122">
        <f t="shared" si="3"/>
        <v>0</v>
      </c>
      <c r="I11" s="123" t="str">
        <f t="shared" si="4"/>
        <v>-</v>
      </c>
      <c r="J11" s="123">
        <f t="shared" si="5"/>
        <v>10</v>
      </c>
      <c r="K11" s="124" t="str">
        <f t="shared" si="6"/>
        <v>-</v>
      </c>
      <c r="L11" s="125"/>
      <c r="M11" s="68">
        <v>2</v>
      </c>
      <c r="N11" s="53">
        <v>0</v>
      </c>
      <c r="O11" s="53">
        <v>20</v>
      </c>
      <c r="P11" s="53">
        <v>0</v>
      </c>
      <c r="Q11" s="75"/>
      <c r="R11" s="126">
        <f t="shared" si="7"/>
        <v>-4</v>
      </c>
      <c r="S11" s="125"/>
      <c r="T11" s="68"/>
      <c r="U11" s="53"/>
      <c r="V11" s="53"/>
      <c r="W11" s="53"/>
      <c r="X11" s="127"/>
      <c r="Y11" s="68"/>
      <c r="Z11" s="53"/>
      <c r="AA11" s="53"/>
      <c r="AB11" s="53"/>
      <c r="AC11" s="128"/>
      <c r="AD11" s="121"/>
      <c r="AE11" s="53"/>
      <c r="AF11" s="53"/>
      <c r="AG11" s="53"/>
      <c r="AH11" s="66"/>
      <c r="AI11" s="121"/>
      <c r="AJ11" s="53"/>
      <c r="AK11" s="53"/>
      <c r="AL11" s="53"/>
      <c r="AM11" s="66"/>
      <c r="AN11" s="68">
        <v>2</v>
      </c>
      <c r="AO11" s="53">
        <v>0</v>
      </c>
      <c r="AP11" s="53">
        <v>20</v>
      </c>
      <c r="AQ11" s="53">
        <v>0</v>
      </c>
      <c r="AR11" s="66"/>
      <c r="AS11" s="68"/>
      <c r="AT11" s="53"/>
      <c r="AU11" s="53"/>
      <c r="AV11" s="53"/>
      <c r="AW11" s="66"/>
      <c r="AX11" s="68"/>
      <c r="AY11" s="53"/>
      <c r="AZ11" s="53"/>
      <c r="BA11" s="53"/>
      <c r="BB11" s="66"/>
      <c r="BC11" s="68"/>
      <c r="BD11" s="53"/>
      <c r="BE11" s="53"/>
      <c r="BF11" s="53"/>
      <c r="BG11" s="116"/>
      <c r="BH11" s="68"/>
      <c r="BI11" s="53"/>
      <c r="BJ11" s="53"/>
      <c r="BK11" s="53"/>
      <c r="BL11" s="116"/>
      <c r="BM11" s="68"/>
      <c r="BN11" s="53"/>
      <c r="BO11" s="53"/>
      <c r="BP11" s="53"/>
      <c r="BQ11" s="116"/>
      <c r="BR11" s="68"/>
      <c r="BS11" s="53"/>
      <c r="BT11" s="53"/>
      <c r="BU11" s="53"/>
      <c r="BV11" s="116"/>
      <c r="BW11" s="68"/>
      <c r="BX11" s="53"/>
      <c r="BY11" s="53"/>
      <c r="BZ11" s="53"/>
      <c r="CA11" s="116"/>
      <c r="CB11" s="68"/>
      <c r="CC11" s="53"/>
      <c r="CD11" s="53"/>
      <c r="CE11" s="53"/>
      <c r="CF11" s="116"/>
      <c r="CG11" s="68"/>
      <c r="CH11" s="53"/>
      <c r="CI11" s="53"/>
      <c r="CJ11" s="53"/>
      <c r="CK11" s="116"/>
      <c r="CL11" s="68"/>
      <c r="CM11" s="53"/>
      <c r="CN11" s="53"/>
      <c r="CO11" s="122"/>
      <c r="CP11" s="11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</row>
    <row r="12" spans="2:175" s="99" customFormat="1" ht="13.5" customHeight="1">
      <c r="B12" s="17" t="s">
        <v>167</v>
      </c>
      <c r="C12" s="131"/>
      <c r="D12" s="53"/>
      <c r="E12" s="122"/>
      <c r="F12" s="122"/>
      <c r="G12" s="122"/>
      <c r="H12" s="122"/>
      <c r="I12" s="123"/>
      <c r="J12" s="123"/>
      <c r="K12" s="124"/>
      <c r="L12" s="125"/>
      <c r="M12" s="68"/>
      <c r="N12" s="53"/>
      <c r="O12" s="53"/>
      <c r="P12" s="53"/>
      <c r="Q12" s="75"/>
      <c r="R12" s="126"/>
      <c r="S12" s="125"/>
      <c r="T12" s="68"/>
      <c r="U12" s="53"/>
      <c r="V12" s="53"/>
      <c r="W12" s="53"/>
      <c r="X12" s="127"/>
      <c r="Y12" s="68"/>
      <c r="Z12" s="53"/>
      <c r="AA12" s="53"/>
      <c r="AB12" s="53"/>
      <c r="AC12" s="128"/>
      <c r="AD12" s="121"/>
      <c r="AE12" s="53"/>
      <c r="AF12" s="53"/>
      <c r="AG12" s="53"/>
      <c r="AH12" s="66"/>
      <c r="AI12" s="121"/>
      <c r="AJ12" s="53"/>
      <c r="AK12" s="53"/>
      <c r="AL12" s="53"/>
      <c r="AM12" s="66"/>
      <c r="AN12" s="68"/>
      <c r="AO12" s="53"/>
      <c r="AP12" s="53"/>
      <c r="AQ12" s="53"/>
      <c r="AR12" s="66"/>
      <c r="AS12" s="68"/>
      <c r="AT12" s="53"/>
      <c r="AU12" s="53"/>
      <c r="AV12" s="53"/>
      <c r="AW12" s="66"/>
      <c r="AX12" s="68"/>
      <c r="AY12" s="53"/>
      <c r="AZ12" s="53"/>
      <c r="BA12" s="53"/>
      <c r="BB12" s="66"/>
      <c r="BC12" s="68"/>
      <c r="BD12" s="53"/>
      <c r="BE12" s="53"/>
      <c r="BF12" s="53"/>
      <c r="BG12" s="116"/>
      <c r="BH12" s="68"/>
      <c r="BI12" s="53"/>
      <c r="BJ12" s="53"/>
      <c r="BK12" s="53"/>
      <c r="BL12" s="116"/>
      <c r="BM12" s="68"/>
      <c r="BN12" s="53"/>
      <c r="BO12" s="53"/>
      <c r="BP12" s="53"/>
      <c r="BQ12" s="116"/>
      <c r="BR12" s="68"/>
      <c r="BS12" s="53"/>
      <c r="BT12" s="53"/>
      <c r="BU12" s="53"/>
      <c r="BV12" s="116"/>
      <c r="BW12" s="68"/>
      <c r="BX12" s="53"/>
      <c r="BY12" s="53"/>
      <c r="BZ12" s="53"/>
      <c r="CA12" s="116"/>
      <c r="CB12" s="68"/>
      <c r="CC12" s="53"/>
      <c r="CD12" s="53"/>
      <c r="CE12" s="53"/>
      <c r="CF12" s="116"/>
      <c r="CG12" s="68"/>
      <c r="CH12" s="53"/>
      <c r="CI12" s="53"/>
      <c r="CJ12" s="53"/>
      <c r="CK12" s="116"/>
      <c r="CL12" s="68"/>
      <c r="CM12" s="53"/>
      <c r="CN12" s="53"/>
      <c r="CO12" s="122"/>
      <c r="CP12" s="11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</row>
    <row r="13" spans="2:175" s="99" customFormat="1" ht="13.5" customHeight="1">
      <c r="B13" s="17" t="s">
        <v>180</v>
      </c>
      <c r="C13" s="131" t="s">
        <v>31</v>
      </c>
      <c r="D13" s="53">
        <v>2</v>
      </c>
      <c r="E13" s="122">
        <f t="shared" si="0"/>
        <v>10</v>
      </c>
      <c r="F13" s="122">
        <f t="shared" si="1"/>
        <v>0</v>
      </c>
      <c r="G13" s="122">
        <f t="shared" si="2"/>
        <v>64</v>
      </c>
      <c r="H13" s="122">
        <f t="shared" si="3"/>
        <v>0</v>
      </c>
      <c r="I13" s="123" t="str">
        <f t="shared" si="4"/>
        <v>-</v>
      </c>
      <c r="J13" s="123">
        <f t="shared" si="5"/>
        <v>6.4</v>
      </c>
      <c r="K13" s="124" t="str">
        <f t="shared" si="6"/>
        <v>-</v>
      </c>
      <c r="L13" s="125"/>
      <c r="M13" s="68">
        <v>5</v>
      </c>
      <c r="N13" s="53">
        <v>0</v>
      </c>
      <c r="O13" s="53">
        <v>29</v>
      </c>
      <c r="P13" s="53">
        <v>0</v>
      </c>
      <c r="Q13" s="75"/>
      <c r="R13" s="126">
        <f t="shared" si="7"/>
        <v>-12.8</v>
      </c>
      <c r="S13" s="125"/>
      <c r="T13" s="68"/>
      <c r="U13" s="53"/>
      <c r="V13" s="53"/>
      <c r="W13" s="53"/>
      <c r="X13" s="127"/>
      <c r="Y13" s="68"/>
      <c r="Z13" s="53"/>
      <c r="AA13" s="53"/>
      <c r="AB13" s="53"/>
      <c r="AC13" s="128"/>
      <c r="AD13" s="121"/>
      <c r="AE13" s="53"/>
      <c r="AF13" s="53"/>
      <c r="AG13" s="53"/>
      <c r="AH13" s="66"/>
      <c r="AI13" s="121"/>
      <c r="AJ13" s="53"/>
      <c r="AK13" s="53"/>
      <c r="AL13" s="53"/>
      <c r="AM13" s="66"/>
      <c r="AN13" s="68"/>
      <c r="AO13" s="53"/>
      <c r="AP13" s="53"/>
      <c r="AQ13" s="53"/>
      <c r="AR13" s="66"/>
      <c r="AS13" s="68"/>
      <c r="AT13" s="53"/>
      <c r="AU13" s="53"/>
      <c r="AV13" s="53"/>
      <c r="AW13" s="66"/>
      <c r="AX13" s="68">
        <v>5</v>
      </c>
      <c r="AY13" s="53">
        <v>0</v>
      </c>
      <c r="AZ13" s="53">
        <v>29</v>
      </c>
      <c r="BA13" s="53">
        <v>0</v>
      </c>
      <c r="BB13" s="66"/>
      <c r="BC13" s="68">
        <v>5</v>
      </c>
      <c r="BD13" s="53">
        <v>0</v>
      </c>
      <c r="BE13" s="53">
        <v>35</v>
      </c>
      <c r="BF13" s="53">
        <v>0</v>
      </c>
      <c r="BG13" s="116"/>
      <c r="BH13" s="68"/>
      <c r="BI13" s="53"/>
      <c r="BJ13" s="53"/>
      <c r="BK13" s="53"/>
      <c r="BL13" s="116"/>
      <c r="BM13" s="68"/>
      <c r="BN13" s="53"/>
      <c r="BO13" s="53"/>
      <c r="BP13" s="53"/>
      <c r="BQ13" s="116"/>
      <c r="BR13" s="68"/>
      <c r="BS13" s="53"/>
      <c r="BT13" s="53"/>
      <c r="BU13" s="53"/>
      <c r="BV13" s="116"/>
      <c r="BW13" s="68"/>
      <c r="BX13" s="53"/>
      <c r="BY13" s="53"/>
      <c r="BZ13" s="53"/>
      <c r="CA13" s="116"/>
      <c r="CB13" s="68"/>
      <c r="CC13" s="53"/>
      <c r="CD13" s="53"/>
      <c r="CE13" s="53"/>
      <c r="CF13" s="116"/>
      <c r="CG13" s="68"/>
      <c r="CH13" s="53"/>
      <c r="CI13" s="53"/>
      <c r="CJ13" s="53"/>
      <c r="CK13" s="116"/>
      <c r="CL13" s="68"/>
      <c r="CM13" s="53"/>
      <c r="CN13" s="53"/>
      <c r="CO13" s="122"/>
      <c r="CP13" s="11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</row>
    <row r="14" spans="2:175" s="99" customFormat="1" ht="13.5" customHeight="1">
      <c r="B14" s="17" t="s">
        <v>162</v>
      </c>
      <c r="C14" s="131" t="s">
        <v>27</v>
      </c>
      <c r="D14" s="53">
        <v>1</v>
      </c>
      <c r="E14" s="122"/>
      <c r="F14" s="122"/>
      <c r="G14" s="122"/>
      <c r="H14" s="122"/>
      <c r="I14" s="123"/>
      <c r="J14" s="123"/>
      <c r="K14" s="124"/>
      <c r="L14" s="125"/>
      <c r="M14" s="68"/>
      <c r="N14" s="53"/>
      <c r="O14" s="53"/>
      <c r="P14" s="53"/>
      <c r="Q14" s="75"/>
      <c r="R14" s="126"/>
      <c r="S14" s="125"/>
      <c r="T14" s="68"/>
      <c r="U14" s="53"/>
      <c r="V14" s="53"/>
      <c r="W14" s="53"/>
      <c r="X14" s="127"/>
      <c r="Y14" s="68"/>
      <c r="Z14" s="53"/>
      <c r="AA14" s="53"/>
      <c r="AB14" s="53"/>
      <c r="AC14" s="128"/>
      <c r="AD14" s="121"/>
      <c r="AE14" s="53"/>
      <c r="AF14" s="53"/>
      <c r="AG14" s="53"/>
      <c r="AH14" s="66"/>
      <c r="AI14" s="121"/>
      <c r="AJ14" s="53"/>
      <c r="AK14" s="53"/>
      <c r="AL14" s="53"/>
      <c r="AM14" s="66"/>
      <c r="AN14" s="68"/>
      <c r="AO14" s="53"/>
      <c r="AP14" s="53"/>
      <c r="AQ14" s="53"/>
      <c r="AR14" s="66"/>
      <c r="AS14" s="68"/>
      <c r="AT14" s="53"/>
      <c r="AU14" s="53"/>
      <c r="AV14" s="53"/>
      <c r="AW14" s="66"/>
      <c r="AX14" s="68"/>
      <c r="AY14" s="53"/>
      <c r="AZ14" s="53"/>
      <c r="BA14" s="53"/>
      <c r="BB14" s="66"/>
      <c r="BC14" s="68"/>
      <c r="BD14" s="53"/>
      <c r="BE14" s="53"/>
      <c r="BF14" s="53"/>
      <c r="BG14" s="116"/>
      <c r="BH14" s="68"/>
      <c r="BI14" s="53"/>
      <c r="BJ14" s="53"/>
      <c r="BK14" s="53"/>
      <c r="BL14" s="116"/>
      <c r="BM14" s="68"/>
      <c r="BN14" s="53"/>
      <c r="BO14" s="53"/>
      <c r="BP14" s="53"/>
      <c r="BQ14" s="116"/>
      <c r="BR14" s="68"/>
      <c r="BS14" s="53"/>
      <c r="BT14" s="53"/>
      <c r="BU14" s="53"/>
      <c r="BV14" s="116"/>
      <c r="BW14" s="68"/>
      <c r="BX14" s="53"/>
      <c r="BY14" s="53"/>
      <c r="BZ14" s="53"/>
      <c r="CA14" s="116"/>
      <c r="CB14" s="68"/>
      <c r="CC14" s="53"/>
      <c r="CD14" s="53"/>
      <c r="CE14" s="53"/>
      <c r="CF14" s="116"/>
      <c r="CG14" s="68"/>
      <c r="CH14" s="53"/>
      <c r="CI14" s="53"/>
      <c r="CJ14" s="53"/>
      <c r="CK14" s="116"/>
      <c r="CL14" s="68"/>
      <c r="CM14" s="53"/>
      <c r="CN14" s="53"/>
      <c r="CO14" s="122"/>
      <c r="CP14" s="11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</row>
    <row r="15" spans="2:175" s="99" customFormat="1" ht="13.5" customHeight="1">
      <c r="B15" s="17" t="s">
        <v>250</v>
      </c>
      <c r="C15" s="131"/>
      <c r="D15" s="53"/>
      <c r="E15" s="122"/>
      <c r="F15" s="122"/>
      <c r="G15" s="122"/>
      <c r="H15" s="122"/>
      <c r="I15" s="123"/>
      <c r="J15" s="123"/>
      <c r="K15" s="124"/>
      <c r="L15" s="125"/>
      <c r="M15" s="68"/>
      <c r="N15" s="53"/>
      <c r="O15" s="53"/>
      <c r="P15" s="53"/>
      <c r="Q15" s="75"/>
      <c r="R15" s="126"/>
      <c r="S15" s="125"/>
      <c r="T15" s="68"/>
      <c r="U15" s="53"/>
      <c r="V15" s="53"/>
      <c r="W15" s="53"/>
      <c r="X15" s="127"/>
      <c r="Y15" s="68"/>
      <c r="Z15" s="53"/>
      <c r="AA15" s="53"/>
      <c r="AB15" s="53"/>
      <c r="AC15" s="128"/>
      <c r="AD15" s="121"/>
      <c r="AE15" s="53"/>
      <c r="AF15" s="53"/>
      <c r="AG15" s="53"/>
      <c r="AH15" s="66"/>
      <c r="AI15" s="121"/>
      <c r="AJ15" s="53"/>
      <c r="AK15" s="53"/>
      <c r="AL15" s="53"/>
      <c r="AM15" s="66"/>
      <c r="AN15" s="68"/>
      <c r="AO15" s="53"/>
      <c r="AP15" s="53"/>
      <c r="AQ15" s="53"/>
      <c r="AR15" s="66"/>
      <c r="AS15" s="68"/>
      <c r="AT15" s="53"/>
      <c r="AU15" s="53"/>
      <c r="AV15" s="53"/>
      <c r="AW15" s="66"/>
      <c r="AX15" s="68"/>
      <c r="AY15" s="53"/>
      <c r="AZ15" s="53"/>
      <c r="BA15" s="53"/>
      <c r="BB15" s="66"/>
      <c r="BC15" s="68"/>
      <c r="BD15" s="53"/>
      <c r="BE15" s="53"/>
      <c r="BF15" s="53"/>
      <c r="BG15" s="116"/>
      <c r="BH15" s="68"/>
      <c r="BI15" s="53"/>
      <c r="BJ15" s="53"/>
      <c r="BK15" s="53"/>
      <c r="BL15" s="116"/>
      <c r="BM15" s="68"/>
      <c r="BN15" s="53"/>
      <c r="BO15" s="53"/>
      <c r="BP15" s="53"/>
      <c r="BQ15" s="116"/>
      <c r="BR15" s="68"/>
      <c r="BS15" s="53"/>
      <c r="BT15" s="53"/>
      <c r="BU15" s="53"/>
      <c r="BV15" s="116"/>
      <c r="BW15" s="68"/>
      <c r="BX15" s="53"/>
      <c r="BY15" s="53"/>
      <c r="BZ15" s="53"/>
      <c r="CA15" s="116"/>
      <c r="CB15" s="68"/>
      <c r="CC15" s="53"/>
      <c r="CD15" s="53"/>
      <c r="CE15" s="53"/>
      <c r="CF15" s="116"/>
      <c r="CG15" s="68"/>
      <c r="CH15" s="53"/>
      <c r="CI15" s="53"/>
      <c r="CJ15" s="53"/>
      <c r="CK15" s="116"/>
      <c r="CL15" s="68"/>
      <c r="CM15" s="53"/>
      <c r="CN15" s="53"/>
      <c r="CO15" s="122"/>
      <c r="CP15" s="11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</row>
    <row r="16" spans="2:175" s="99" customFormat="1" ht="13.5" customHeight="1">
      <c r="B16" s="17" t="s">
        <v>248</v>
      </c>
      <c r="C16" s="131"/>
      <c r="D16" s="53"/>
      <c r="E16" s="122"/>
      <c r="F16" s="122"/>
      <c r="G16" s="122"/>
      <c r="H16" s="122"/>
      <c r="I16" s="123"/>
      <c r="J16" s="123"/>
      <c r="K16" s="124"/>
      <c r="L16" s="125"/>
      <c r="M16" s="68"/>
      <c r="N16" s="53"/>
      <c r="O16" s="53"/>
      <c r="P16" s="53"/>
      <c r="Q16" s="75"/>
      <c r="R16" s="126"/>
      <c r="S16" s="125"/>
      <c r="T16" s="68"/>
      <c r="U16" s="53"/>
      <c r="V16" s="53"/>
      <c r="W16" s="53"/>
      <c r="X16" s="127"/>
      <c r="Y16" s="68"/>
      <c r="Z16" s="53"/>
      <c r="AA16" s="53"/>
      <c r="AB16" s="53"/>
      <c r="AC16" s="128"/>
      <c r="AD16" s="121"/>
      <c r="AE16" s="53"/>
      <c r="AF16" s="53"/>
      <c r="AG16" s="53"/>
      <c r="AH16" s="66"/>
      <c r="AI16" s="121"/>
      <c r="AJ16" s="53"/>
      <c r="AK16" s="53"/>
      <c r="AL16" s="53"/>
      <c r="AM16" s="66"/>
      <c r="AN16" s="68"/>
      <c r="AO16" s="53"/>
      <c r="AP16" s="53"/>
      <c r="AQ16" s="53"/>
      <c r="AR16" s="66"/>
      <c r="AS16" s="68"/>
      <c r="AT16" s="53"/>
      <c r="AU16" s="53"/>
      <c r="AV16" s="53"/>
      <c r="AW16" s="66"/>
      <c r="AX16" s="68"/>
      <c r="AY16" s="53"/>
      <c r="AZ16" s="53"/>
      <c r="BA16" s="53"/>
      <c r="BB16" s="66"/>
      <c r="BC16" s="68"/>
      <c r="BD16" s="53"/>
      <c r="BE16" s="53"/>
      <c r="BF16" s="53"/>
      <c r="BG16" s="116"/>
      <c r="BH16" s="68"/>
      <c r="BI16" s="53"/>
      <c r="BJ16" s="53"/>
      <c r="BK16" s="53"/>
      <c r="BL16" s="116"/>
      <c r="BM16" s="68"/>
      <c r="BN16" s="53"/>
      <c r="BO16" s="53"/>
      <c r="BP16" s="53"/>
      <c r="BQ16" s="116"/>
      <c r="BR16" s="68"/>
      <c r="BS16" s="53"/>
      <c r="BT16" s="53"/>
      <c r="BU16" s="53"/>
      <c r="BV16" s="116"/>
      <c r="BW16" s="68"/>
      <c r="BX16" s="53"/>
      <c r="BY16" s="53"/>
      <c r="BZ16" s="53"/>
      <c r="CA16" s="116"/>
      <c r="CB16" s="68"/>
      <c r="CC16" s="53"/>
      <c r="CD16" s="53"/>
      <c r="CE16" s="53"/>
      <c r="CF16" s="116"/>
      <c r="CG16" s="68"/>
      <c r="CH16" s="53"/>
      <c r="CI16" s="53"/>
      <c r="CJ16" s="53"/>
      <c r="CK16" s="116"/>
      <c r="CL16" s="68"/>
      <c r="CM16" s="53"/>
      <c r="CN16" s="53"/>
      <c r="CO16" s="122"/>
      <c r="CP16" s="11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</row>
    <row r="17" spans="2:175" s="99" customFormat="1" ht="13.5" customHeight="1">
      <c r="B17" s="17" t="s">
        <v>155</v>
      </c>
      <c r="C17" s="131" t="s">
        <v>156</v>
      </c>
      <c r="D17" s="53">
        <v>5</v>
      </c>
      <c r="E17" s="122">
        <f t="shared" si="0"/>
        <v>27</v>
      </c>
      <c r="F17" s="122">
        <f t="shared" si="1"/>
        <v>2</v>
      </c>
      <c r="G17" s="122">
        <f t="shared" si="2"/>
        <v>137</v>
      </c>
      <c r="H17" s="122">
        <f t="shared" si="3"/>
        <v>4</v>
      </c>
      <c r="I17" s="123">
        <f t="shared" si="4"/>
        <v>6.75</v>
      </c>
      <c r="J17" s="123">
        <f t="shared" si="5"/>
        <v>5.074074074074074</v>
      </c>
      <c r="K17" s="124">
        <f t="shared" si="6"/>
        <v>34.25</v>
      </c>
      <c r="L17" s="125"/>
      <c r="M17" s="68">
        <v>8</v>
      </c>
      <c r="N17" s="53">
        <v>1</v>
      </c>
      <c r="O17" s="53">
        <v>31</v>
      </c>
      <c r="P17" s="53">
        <v>2</v>
      </c>
      <c r="Q17" s="75"/>
      <c r="R17" s="126">
        <f t="shared" si="7"/>
        <v>52.6</v>
      </c>
      <c r="S17" s="125"/>
      <c r="T17" s="68">
        <v>7</v>
      </c>
      <c r="U17" s="53">
        <v>0</v>
      </c>
      <c r="V17" s="53">
        <v>35</v>
      </c>
      <c r="W17" s="53">
        <v>0</v>
      </c>
      <c r="X17" s="127"/>
      <c r="Y17" s="68">
        <v>8</v>
      </c>
      <c r="Z17" s="53">
        <v>1</v>
      </c>
      <c r="AA17" s="53">
        <v>31</v>
      </c>
      <c r="AB17" s="53">
        <v>2</v>
      </c>
      <c r="AC17" s="128"/>
      <c r="AD17" s="121"/>
      <c r="AE17" s="53"/>
      <c r="AF17" s="53"/>
      <c r="AG17" s="53"/>
      <c r="AH17" s="66"/>
      <c r="AI17" s="121"/>
      <c r="AJ17" s="53"/>
      <c r="AK17" s="53"/>
      <c r="AL17" s="53"/>
      <c r="AM17" s="66"/>
      <c r="AN17" s="68"/>
      <c r="AO17" s="53"/>
      <c r="AP17" s="53"/>
      <c r="AQ17" s="53"/>
      <c r="AR17" s="66"/>
      <c r="AS17" s="68"/>
      <c r="AT17" s="53"/>
      <c r="AU17" s="53"/>
      <c r="AV17" s="53"/>
      <c r="AW17" s="66"/>
      <c r="AX17" s="68"/>
      <c r="AY17" s="53"/>
      <c r="AZ17" s="53"/>
      <c r="BA17" s="53"/>
      <c r="BB17" s="66"/>
      <c r="BC17" s="68"/>
      <c r="BD17" s="53"/>
      <c r="BE17" s="53"/>
      <c r="BF17" s="53"/>
      <c r="BG17" s="116"/>
      <c r="BH17" s="68"/>
      <c r="BI17" s="53"/>
      <c r="BJ17" s="53"/>
      <c r="BK17" s="53"/>
      <c r="BL17" s="116"/>
      <c r="BM17" s="68"/>
      <c r="BN17" s="53"/>
      <c r="BO17" s="53"/>
      <c r="BP17" s="53"/>
      <c r="BQ17" s="116"/>
      <c r="BR17" s="68">
        <v>4</v>
      </c>
      <c r="BS17" s="53">
        <v>0</v>
      </c>
      <c r="BT17" s="53">
        <v>32</v>
      </c>
      <c r="BU17" s="53">
        <v>1</v>
      </c>
      <c r="BV17" s="116"/>
      <c r="BW17" s="68"/>
      <c r="BX17" s="53"/>
      <c r="BY17" s="53"/>
      <c r="BZ17" s="53"/>
      <c r="CA17" s="116"/>
      <c r="CB17" s="68">
        <v>8</v>
      </c>
      <c r="CC17" s="53">
        <v>1</v>
      </c>
      <c r="CD17" s="53">
        <v>39</v>
      </c>
      <c r="CE17" s="53">
        <v>1</v>
      </c>
      <c r="CF17" s="116"/>
      <c r="CG17" s="68"/>
      <c r="CH17" s="53"/>
      <c r="CI17" s="53"/>
      <c r="CJ17" s="53"/>
      <c r="CK17" s="116"/>
      <c r="CL17" s="68"/>
      <c r="CM17" s="53"/>
      <c r="CN17" s="53"/>
      <c r="CO17" s="122"/>
      <c r="CP17" s="11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</row>
    <row r="18" spans="2:175" s="99" customFormat="1" ht="13.5" customHeight="1">
      <c r="B18" s="17" t="s">
        <v>153</v>
      </c>
      <c r="C18" s="131" t="s">
        <v>31</v>
      </c>
      <c r="D18" s="53">
        <v>13</v>
      </c>
      <c r="E18" s="122">
        <f t="shared" si="0"/>
        <v>10</v>
      </c>
      <c r="F18" s="122">
        <f t="shared" si="1"/>
        <v>1</v>
      </c>
      <c r="G18" s="122">
        <f t="shared" si="2"/>
        <v>65</v>
      </c>
      <c r="H18" s="122">
        <f t="shared" si="3"/>
        <v>7</v>
      </c>
      <c r="I18" s="123">
        <f t="shared" si="4"/>
        <v>1.4285714285714286</v>
      </c>
      <c r="J18" s="123">
        <f t="shared" si="5"/>
        <v>6.5</v>
      </c>
      <c r="K18" s="124">
        <f t="shared" si="6"/>
        <v>9.285714285714286</v>
      </c>
      <c r="L18" s="125"/>
      <c r="M18" s="68">
        <v>5</v>
      </c>
      <c r="N18" s="53">
        <v>1</v>
      </c>
      <c r="O18" s="53">
        <v>20</v>
      </c>
      <c r="P18" s="53">
        <v>4</v>
      </c>
      <c r="Q18" s="75"/>
      <c r="R18" s="126">
        <f t="shared" si="7"/>
        <v>127</v>
      </c>
      <c r="S18" s="125"/>
      <c r="T18" s="68"/>
      <c r="U18" s="53"/>
      <c r="V18" s="53"/>
      <c r="W18" s="53"/>
      <c r="X18" s="127"/>
      <c r="Y18" s="68"/>
      <c r="Z18" s="53"/>
      <c r="AA18" s="53"/>
      <c r="AB18" s="53"/>
      <c r="AC18" s="128"/>
      <c r="AD18" s="121"/>
      <c r="AE18" s="53"/>
      <c r="AF18" s="53"/>
      <c r="AG18" s="53"/>
      <c r="AH18" s="66"/>
      <c r="AI18" s="121"/>
      <c r="AJ18" s="53"/>
      <c r="AK18" s="53"/>
      <c r="AL18" s="53"/>
      <c r="AM18" s="66"/>
      <c r="AN18" s="68"/>
      <c r="AO18" s="53"/>
      <c r="AP18" s="53"/>
      <c r="AQ18" s="53"/>
      <c r="AR18" s="66"/>
      <c r="AS18" s="68"/>
      <c r="AT18" s="53"/>
      <c r="AU18" s="53"/>
      <c r="AV18" s="53"/>
      <c r="AW18" s="66"/>
      <c r="AX18" s="68"/>
      <c r="AY18" s="53"/>
      <c r="AZ18" s="53"/>
      <c r="BA18" s="53"/>
      <c r="BB18" s="66"/>
      <c r="BC18" s="68"/>
      <c r="BD18" s="53"/>
      <c r="BE18" s="53"/>
      <c r="BF18" s="53"/>
      <c r="BG18" s="116"/>
      <c r="BH18" s="68">
        <v>2</v>
      </c>
      <c r="BI18" s="53">
        <v>0</v>
      </c>
      <c r="BJ18" s="53">
        <v>9</v>
      </c>
      <c r="BK18" s="53">
        <v>1</v>
      </c>
      <c r="BL18" s="116"/>
      <c r="BM18" s="68"/>
      <c r="BN18" s="53"/>
      <c r="BO18" s="53"/>
      <c r="BP18" s="53"/>
      <c r="BQ18" s="116"/>
      <c r="BR18" s="68">
        <v>1</v>
      </c>
      <c r="BS18" s="53">
        <v>0</v>
      </c>
      <c r="BT18" s="53">
        <v>21</v>
      </c>
      <c r="BU18" s="53">
        <v>0</v>
      </c>
      <c r="BV18" s="116"/>
      <c r="BW18" s="68">
        <v>2</v>
      </c>
      <c r="BX18" s="53">
        <v>0</v>
      </c>
      <c r="BY18" s="53">
        <v>15</v>
      </c>
      <c r="BZ18" s="53">
        <v>2</v>
      </c>
      <c r="CA18" s="116"/>
      <c r="CB18" s="68"/>
      <c r="CC18" s="53"/>
      <c r="CD18" s="53"/>
      <c r="CE18" s="53"/>
      <c r="CF18" s="116"/>
      <c r="CG18" s="68">
        <v>5</v>
      </c>
      <c r="CH18" s="53">
        <v>1</v>
      </c>
      <c r="CI18" s="53">
        <v>20</v>
      </c>
      <c r="CJ18" s="53">
        <v>4</v>
      </c>
      <c r="CK18" s="116"/>
      <c r="CL18" s="68"/>
      <c r="CM18" s="53"/>
      <c r="CN18" s="53"/>
      <c r="CO18" s="122"/>
      <c r="CP18" s="11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</row>
    <row r="19" spans="2:175" s="99" customFormat="1" ht="13.5" customHeight="1">
      <c r="B19" s="17" t="s">
        <v>159</v>
      </c>
      <c r="C19" s="131" t="s">
        <v>31</v>
      </c>
      <c r="D19" s="53">
        <v>10</v>
      </c>
      <c r="E19" s="122">
        <f t="shared" si="0"/>
        <v>52</v>
      </c>
      <c r="F19" s="122">
        <f t="shared" si="1"/>
        <v>4</v>
      </c>
      <c r="G19" s="122">
        <f t="shared" si="2"/>
        <v>264</v>
      </c>
      <c r="H19" s="122">
        <f t="shared" si="3"/>
        <v>13</v>
      </c>
      <c r="I19" s="123">
        <f t="shared" si="4"/>
        <v>4</v>
      </c>
      <c r="J19" s="123">
        <f t="shared" si="5"/>
        <v>5.076923076923077</v>
      </c>
      <c r="K19" s="124">
        <f t="shared" si="6"/>
        <v>20.307692307692307</v>
      </c>
      <c r="L19" s="125"/>
      <c r="M19" s="68">
        <v>4</v>
      </c>
      <c r="N19" s="53">
        <v>0</v>
      </c>
      <c r="O19" s="53">
        <v>19</v>
      </c>
      <c r="P19" s="53">
        <v>3</v>
      </c>
      <c r="Q19" s="75"/>
      <c r="R19" s="126">
        <f t="shared" si="7"/>
        <v>207.2</v>
      </c>
      <c r="S19" s="125"/>
      <c r="T19" s="68">
        <v>7</v>
      </c>
      <c r="U19" s="53">
        <v>0</v>
      </c>
      <c r="V19" s="53">
        <v>27</v>
      </c>
      <c r="W19" s="53">
        <v>3</v>
      </c>
      <c r="X19" s="127"/>
      <c r="Y19" s="68"/>
      <c r="Z19" s="53"/>
      <c r="AA19" s="53"/>
      <c r="AB19" s="53"/>
      <c r="AC19" s="128"/>
      <c r="AD19" s="121">
        <v>7</v>
      </c>
      <c r="AE19" s="53">
        <v>1</v>
      </c>
      <c r="AF19" s="53">
        <v>38</v>
      </c>
      <c r="AG19" s="53">
        <v>1</v>
      </c>
      <c r="AH19" s="66"/>
      <c r="AI19" s="121"/>
      <c r="AJ19" s="53"/>
      <c r="AK19" s="53"/>
      <c r="AL19" s="53"/>
      <c r="AM19" s="66"/>
      <c r="AN19" s="68">
        <v>10</v>
      </c>
      <c r="AO19" s="53">
        <v>2</v>
      </c>
      <c r="AP19" s="53">
        <v>36</v>
      </c>
      <c r="AQ19" s="53">
        <v>0</v>
      </c>
      <c r="AR19" s="66"/>
      <c r="AS19" s="68">
        <v>5</v>
      </c>
      <c r="AT19" s="53">
        <v>1</v>
      </c>
      <c r="AU19" s="53">
        <v>25</v>
      </c>
      <c r="AV19" s="53">
        <v>3</v>
      </c>
      <c r="AW19" s="66"/>
      <c r="AX19" s="68"/>
      <c r="AY19" s="53"/>
      <c r="AZ19" s="53"/>
      <c r="BA19" s="53"/>
      <c r="BB19" s="66"/>
      <c r="BC19" s="68">
        <v>6</v>
      </c>
      <c r="BD19" s="53">
        <v>0</v>
      </c>
      <c r="BE19" s="53">
        <v>28</v>
      </c>
      <c r="BF19" s="53">
        <v>2</v>
      </c>
      <c r="BG19" s="116"/>
      <c r="BH19" s="68">
        <v>2</v>
      </c>
      <c r="BI19" s="53">
        <v>0</v>
      </c>
      <c r="BJ19" s="53">
        <v>9</v>
      </c>
      <c r="BK19" s="53">
        <v>1</v>
      </c>
      <c r="BL19" s="116"/>
      <c r="BM19" s="68"/>
      <c r="BN19" s="53"/>
      <c r="BO19" s="53"/>
      <c r="BP19" s="53"/>
      <c r="BQ19" s="116"/>
      <c r="BR19" s="68">
        <v>4</v>
      </c>
      <c r="BS19" s="53">
        <v>0</v>
      </c>
      <c r="BT19" s="53">
        <v>19</v>
      </c>
      <c r="BU19" s="53">
        <v>3</v>
      </c>
      <c r="BV19" s="116"/>
      <c r="BW19" s="68">
        <v>7</v>
      </c>
      <c r="BX19" s="53">
        <v>0</v>
      </c>
      <c r="BY19" s="53">
        <v>42</v>
      </c>
      <c r="BZ19" s="53">
        <v>0</v>
      </c>
      <c r="CA19" s="116"/>
      <c r="CB19" s="68"/>
      <c r="CC19" s="53"/>
      <c r="CD19" s="53"/>
      <c r="CE19" s="53"/>
      <c r="CF19" s="116"/>
      <c r="CG19" s="68"/>
      <c r="CH19" s="53"/>
      <c r="CI19" s="53"/>
      <c r="CJ19" s="53"/>
      <c r="CK19" s="116"/>
      <c r="CL19" s="68">
        <v>4</v>
      </c>
      <c r="CM19" s="53">
        <v>0</v>
      </c>
      <c r="CN19" s="53">
        <v>40</v>
      </c>
      <c r="CO19" s="122">
        <v>0</v>
      </c>
      <c r="CP19" s="11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</row>
    <row r="20" spans="2:175" s="99" customFormat="1" ht="13.5" customHeight="1">
      <c r="B20" s="17" t="s">
        <v>254</v>
      </c>
      <c r="C20" s="131" t="s">
        <v>258</v>
      </c>
      <c r="D20" s="53"/>
      <c r="E20" s="122"/>
      <c r="F20" s="122"/>
      <c r="G20" s="122"/>
      <c r="H20" s="122"/>
      <c r="I20" s="123"/>
      <c r="J20" s="123"/>
      <c r="K20" s="124"/>
      <c r="L20" s="125"/>
      <c r="M20" s="68"/>
      <c r="N20" s="53"/>
      <c r="O20" s="53"/>
      <c r="P20" s="53"/>
      <c r="Q20" s="75"/>
      <c r="R20" s="126"/>
      <c r="S20" s="125"/>
      <c r="T20" s="68"/>
      <c r="U20" s="53"/>
      <c r="V20" s="53"/>
      <c r="W20" s="53"/>
      <c r="X20" s="127"/>
      <c r="Y20" s="68"/>
      <c r="Z20" s="53"/>
      <c r="AA20" s="53"/>
      <c r="AB20" s="53"/>
      <c r="AC20" s="128"/>
      <c r="AD20" s="121"/>
      <c r="AE20" s="53"/>
      <c r="AF20" s="53"/>
      <c r="AG20" s="53"/>
      <c r="AH20" s="66"/>
      <c r="AI20" s="121"/>
      <c r="AJ20" s="53"/>
      <c r="AK20" s="53"/>
      <c r="AL20" s="53"/>
      <c r="AM20" s="66"/>
      <c r="AN20" s="68"/>
      <c r="AO20" s="53"/>
      <c r="AP20" s="53"/>
      <c r="AQ20" s="53"/>
      <c r="AR20" s="66"/>
      <c r="AS20" s="68"/>
      <c r="AT20" s="53"/>
      <c r="AU20" s="53"/>
      <c r="AV20" s="53"/>
      <c r="AW20" s="66"/>
      <c r="AX20" s="68"/>
      <c r="AY20" s="53"/>
      <c r="AZ20" s="53"/>
      <c r="BA20" s="53"/>
      <c r="BB20" s="66"/>
      <c r="BC20" s="68"/>
      <c r="BD20" s="53"/>
      <c r="BE20" s="53"/>
      <c r="BF20" s="53"/>
      <c r="BG20" s="116"/>
      <c r="BH20" s="68"/>
      <c r="BI20" s="53"/>
      <c r="BJ20" s="53"/>
      <c r="BK20" s="53"/>
      <c r="BL20" s="116"/>
      <c r="BM20" s="68"/>
      <c r="BN20" s="53"/>
      <c r="BO20" s="53"/>
      <c r="BP20" s="53"/>
      <c r="BQ20" s="116"/>
      <c r="BR20" s="68"/>
      <c r="BS20" s="53"/>
      <c r="BT20" s="53"/>
      <c r="BU20" s="53"/>
      <c r="BV20" s="116"/>
      <c r="BW20" s="68"/>
      <c r="BX20" s="53"/>
      <c r="BY20" s="53"/>
      <c r="BZ20" s="53"/>
      <c r="CA20" s="116"/>
      <c r="CB20" s="68"/>
      <c r="CC20" s="53"/>
      <c r="CD20" s="53"/>
      <c r="CE20" s="53"/>
      <c r="CF20" s="116"/>
      <c r="CG20" s="68"/>
      <c r="CH20" s="53"/>
      <c r="CI20" s="53"/>
      <c r="CJ20" s="53"/>
      <c r="CK20" s="116"/>
      <c r="CL20" s="68"/>
      <c r="CM20" s="53"/>
      <c r="CN20" s="53"/>
      <c r="CO20" s="122"/>
      <c r="CP20" s="11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</row>
    <row r="21" spans="2:175" s="99" customFormat="1" ht="13.5" customHeight="1">
      <c r="B21" s="17" t="s">
        <v>257</v>
      </c>
      <c r="C21" s="131" t="s">
        <v>258</v>
      </c>
      <c r="D21" s="53"/>
      <c r="E21" s="122"/>
      <c r="F21" s="122"/>
      <c r="G21" s="122"/>
      <c r="H21" s="122"/>
      <c r="I21" s="123"/>
      <c r="J21" s="123"/>
      <c r="K21" s="124"/>
      <c r="L21" s="125"/>
      <c r="M21" s="68"/>
      <c r="N21" s="53"/>
      <c r="O21" s="53"/>
      <c r="P21" s="53"/>
      <c r="Q21" s="75"/>
      <c r="R21" s="126"/>
      <c r="S21" s="125"/>
      <c r="T21" s="68"/>
      <c r="U21" s="53"/>
      <c r="V21" s="53"/>
      <c r="W21" s="53"/>
      <c r="X21" s="127"/>
      <c r="Y21" s="68"/>
      <c r="Z21" s="53"/>
      <c r="AA21" s="53"/>
      <c r="AB21" s="53"/>
      <c r="AC21" s="128"/>
      <c r="AD21" s="121"/>
      <c r="AE21" s="53"/>
      <c r="AF21" s="53"/>
      <c r="AG21" s="53"/>
      <c r="AH21" s="66"/>
      <c r="AI21" s="121"/>
      <c r="AJ21" s="53"/>
      <c r="AK21" s="53"/>
      <c r="AL21" s="53"/>
      <c r="AM21" s="66"/>
      <c r="AN21" s="68"/>
      <c r="AO21" s="53"/>
      <c r="AP21" s="53"/>
      <c r="AQ21" s="53"/>
      <c r="AR21" s="66"/>
      <c r="AS21" s="68"/>
      <c r="AT21" s="53"/>
      <c r="AU21" s="53"/>
      <c r="AV21" s="53"/>
      <c r="AW21" s="66"/>
      <c r="AX21" s="68"/>
      <c r="AY21" s="53"/>
      <c r="AZ21" s="53"/>
      <c r="BA21" s="53"/>
      <c r="BB21" s="66"/>
      <c r="BC21" s="68"/>
      <c r="BD21" s="53"/>
      <c r="BE21" s="53"/>
      <c r="BF21" s="53"/>
      <c r="BG21" s="116"/>
      <c r="BH21" s="68"/>
      <c r="BI21" s="53"/>
      <c r="BJ21" s="53"/>
      <c r="BK21" s="53"/>
      <c r="BL21" s="116"/>
      <c r="BM21" s="68"/>
      <c r="BN21" s="53"/>
      <c r="BO21" s="53"/>
      <c r="BP21" s="53"/>
      <c r="BQ21" s="116"/>
      <c r="BR21" s="68"/>
      <c r="BS21" s="53"/>
      <c r="BT21" s="53"/>
      <c r="BU21" s="53"/>
      <c r="BV21" s="116"/>
      <c r="BW21" s="68"/>
      <c r="BX21" s="53"/>
      <c r="BY21" s="53"/>
      <c r="BZ21" s="53"/>
      <c r="CA21" s="116"/>
      <c r="CB21" s="68"/>
      <c r="CC21" s="53"/>
      <c r="CD21" s="53"/>
      <c r="CE21" s="53"/>
      <c r="CF21" s="116"/>
      <c r="CG21" s="68"/>
      <c r="CH21" s="53"/>
      <c r="CI21" s="53"/>
      <c r="CJ21" s="53"/>
      <c r="CK21" s="116"/>
      <c r="CL21" s="68"/>
      <c r="CM21" s="53"/>
      <c r="CN21" s="53"/>
      <c r="CO21" s="122"/>
      <c r="CP21" s="11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</row>
    <row r="22" spans="2:175" s="99" customFormat="1" ht="13.5" customHeight="1">
      <c r="B22" s="17" t="s">
        <v>251</v>
      </c>
      <c r="C22" s="131" t="s">
        <v>31</v>
      </c>
      <c r="D22" s="53"/>
      <c r="E22" s="122"/>
      <c r="F22" s="122"/>
      <c r="G22" s="122"/>
      <c r="H22" s="122"/>
      <c r="I22" s="123"/>
      <c r="J22" s="123"/>
      <c r="K22" s="124"/>
      <c r="L22" s="125"/>
      <c r="M22" s="68"/>
      <c r="N22" s="53"/>
      <c r="O22" s="53"/>
      <c r="P22" s="53"/>
      <c r="Q22" s="75"/>
      <c r="R22" s="126"/>
      <c r="S22" s="125"/>
      <c r="T22" s="68"/>
      <c r="U22" s="53"/>
      <c r="V22" s="53"/>
      <c r="W22" s="53"/>
      <c r="X22" s="127"/>
      <c r="Y22" s="68"/>
      <c r="Z22" s="53"/>
      <c r="AA22" s="53"/>
      <c r="AB22" s="53"/>
      <c r="AC22" s="128"/>
      <c r="AD22" s="121"/>
      <c r="AE22" s="53"/>
      <c r="AF22" s="53"/>
      <c r="AG22" s="53"/>
      <c r="AH22" s="66"/>
      <c r="AI22" s="121"/>
      <c r="AJ22" s="53"/>
      <c r="AK22" s="53"/>
      <c r="AL22" s="53"/>
      <c r="AM22" s="66"/>
      <c r="AN22" s="68"/>
      <c r="AO22" s="53"/>
      <c r="AP22" s="53"/>
      <c r="AQ22" s="53"/>
      <c r="AR22" s="66"/>
      <c r="AS22" s="68"/>
      <c r="AT22" s="53"/>
      <c r="AU22" s="53"/>
      <c r="AV22" s="53"/>
      <c r="AW22" s="66"/>
      <c r="AX22" s="68"/>
      <c r="AY22" s="53"/>
      <c r="AZ22" s="53"/>
      <c r="BA22" s="53"/>
      <c r="BB22" s="66"/>
      <c r="BC22" s="68"/>
      <c r="BD22" s="53"/>
      <c r="BE22" s="53"/>
      <c r="BF22" s="53"/>
      <c r="BG22" s="116"/>
      <c r="BH22" s="68"/>
      <c r="BI22" s="53"/>
      <c r="BJ22" s="53"/>
      <c r="BK22" s="53"/>
      <c r="BL22" s="116"/>
      <c r="BM22" s="68"/>
      <c r="BN22" s="53"/>
      <c r="BO22" s="53"/>
      <c r="BP22" s="53"/>
      <c r="BQ22" s="116"/>
      <c r="BR22" s="68"/>
      <c r="BS22" s="53"/>
      <c r="BT22" s="53"/>
      <c r="BU22" s="53"/>
      <c r="BV22" s="116"/>
      <c r="BW22" s="68"/>
      <c r="BX22" s="53"/>
      <c r="BY22" s="53"/>
      <c r="BZ22" s="53"/>
      <c r="CA22" s="116"/>
      <c r="CB22" s="68"/>
      <c r="CC22" s="53"/>
      <c r="CD22" s="53"/>
      <c r="CE22" s="53"/>
      <c r="CF22" s="116"/>
      <c r="CG22" s="68"/>
      <c r="CH22" s="53"/>
      <c r="CI22" s="53"/>
      <c r="CJ22" s="53"/>
      <c r="CK22" s="116"/>
      <c r="CL22" s="68"/>
      <c r="CM22" s="53"/>
      <c r="CN22" s="53"/>
      <c r="CO22" s="122"/>
      <c r="CP22" s="11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</row>
    <row r="23" spans="2:175" s="99" customFormat="1" ht="13.5" customHeight="1">
      <c r="B23" s="17" t="s">
        <v>175</v>
      </c>
      <c r="C23" s="131" t="s">
        <v>31</v>
      </c>
      <c r="D23" s="53">
        <v>2</v>
      </c>
      <c r="E23" s="122">
        <f t="shared" si="0"/>
        <v>1</v>
      </c>
      <c r="F23" s="122">
        <f t="shared" si="1"/>
        <v>1</v>
      </c>
      <c r="G23" s="122">
        <f t="shared" si="2"/>
        <v>0</v>
      </c>
      <c r="H23" s="122">
        <f t="shared" si="3"/>
        <v>0</v>
      </c>
      <c r="I23" s="123" t="str">
        <f t="shared" si="4"/>
        <v>-</v>
      </c>
      <c r="J23" s="123">
        <f t="shared" si="5"/>
        <v>0</v>
      </c>
      <c r="K23" s="124" t="str">
        <f t="shared" si="6"/>
        <v>-</v>
      </c>
      <c r="L23" s="125"/>
      <c r="M23" s="68">
        <v>1</v>
      </c>
      <c r="N23" s="53">
        <v>1</v>
      </c>
      <c r="O23" s="53">
        <v>0</v>
      </c>
      <c r="P23" s="53">
        <v>0</v>
      </c>
      <c r="Q23" s="75"/>
      <c r="R23" s="126">
        <f t="shared" si="7"/>
        <v>0</v>
      </c>
      <c r="S23" s="125"/>
      <c r="T23" s="68"/>
      <c r="U23" s="53"/>
      <c r="V23" s="53"/>
      <c r="W23" s="53"/>
      <c r="X23" s="127"/>
      <c r="Y23" s="68"/>
      <c r="Z23" s="53"/>
      <c r="AA23" s="53"/>
      <c r="AB23" s="53"/>
      <c r="AC23" s="128"/>
      <c r="AD23" s="121"/>
      <c r="AE23" s="53"/>
      <c r="AF23" s="53"/>
      <c r="AG23" s="53"/>
      <c r="AH23" s="66"/>
      <c r="AI23" s="121"/>
      <c r="AJ23" s="53"/>
      <c r="AK23" s="53"/>
      <c r="AL23" s="53"/>
      <c r="AM23" s="66"/>
      <c r="AN23" s="68">
        <v>1</v>
      </c>
      <c r="AO23" s="53">
        <v>1</v>
      </c>
      <c r="AP23" s="53">
        <v>0</v>
      </c>
      <c r="AQ23" s="53">
        <v>0</v>
      </c>
      <c r="AR23" s="66"/>
      <c r="AS23" s="68"/>
      <c r="AT23" s="53"/>
      <c r="AU23" s="53"/>
      <c r="AV23" s="53"/>
      <c r="AW23" s="66"/>
      <c r="AX23" s="68"/>
      <c r="AY23" s="53"/>
      <c r="AZ23" s="53"/>
      <c r="BA23" s="53"/>
      <c r="BB23" s="66"/>
      <c r="BC23" s="68"/>
      <c r="BD23" s="53"/>
      <c r="BE23" s="53"/>
      <c r="BF23" s="53"/>
      <c r="BG23" s="116"/>
      <c r="BH23" s="68"/>
      <c r="BI23" s="53"/>
      <c r="BJ23" s="53"/>
      <c r="BK23" s="53"/>
      <c r="BL23" s="116"/>
      <c r="BM23" s="68"/>
      <c r="BN23" s="53"/>
      <c r="BO23" s="53"/>
      <c r="BP23" s="53"/>
      <c r="BQ23" s="116"/>
      <c r="BR23" s="68"/>
      <c r="BS23" s="53"/>
      <c r="BT23" s="53"/>
      <c r="BU23" s="53"/>
      <c r="BV23" s="116"/>
      <c r="BW23" s="68"/>
      <c r="BX23" s="53"/>
      <c r="BY23" s="53"/>
      <c r="BZ23" s="53"/>
      <c r="CA23" s="116"/>
      <c r="CB23" s="68"/>
      <c r="CC23" s="53"/>
      <c r="CD23" s="53"/>
      <c r="CE23" s="53"/>
      <c r="CF23" s="116"/>
      <c r="CG23" s="68"/>
      <c r="CH23" s="53"/>
      <c r="CI23" s="53"/>
      <c r="CJ23" s="53"/>
      <c r="CK23" s="116"/>
      <c r="CL23" s="68"/>
      <c r="CM23" s="53"/>
      <c r="CN23" s="53"/>
      <c r="CO23" s="122"/>
      <c r="CP23" s="11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</row>
    <row r="24" spans="2:175" s="99" customFormat="1" ht="13.5" customHeight="1">
      <c r="B24" s="17" t="s">
        <v>253</v>
      </c>
      <c r="C24" s="131" t="s">
        <v>27</v>
      </c>
      <c r="D24" s="53"/>
      <c r="E24" s="122"/>
      <c r="F24" s="122"/>
      <c r="G24" s="122"/>
      <c r="H24" s="122"/>
      <c r="I24" s="123"/>
      <c r="J24" s="123"/>
      <c r="K24" s="124"/>
      <c r="L24" s="125"/>
      <c r="M24" s="68"/>
      <c r="N24" s="53"/>
      <c r="O24" s="53"/>
      <c r="P24" s="53"/>
      <c r="Q24" s="75"/>
      <c r="R24" s="126"/>
      <c r="S24" s="125"/>
      <c r="T24" s="68"/>
      <c r="U24" s="53"/>
      <c r="V24" s="53"/>
      <c r="W24" s="53"/>
      <c r="X24" s="127"/>
      <c r="Y24" s="68"/>
      <c r="Z24" s="53"/>
      <c r="AA24" s="53"/>
      <c r="AB24" s="53"/>
      <c r="AC24" s="128"/>
      <c r="AD24" s="121"/>
      <c r="AE24" s="53"/>
      <c r="AF24" s="53"/>
      <c r="AG24" s="53"/>
      <c r="AH24" s="66"/>
      <c r="AI24" s="121"/>
      <c r="AJ24" s="53"/>
      <c r="AK24" s="53"/>
      <c r="AL24" s="53"/>
      <c r="AM24" s="66"/>
      <c r="AN24" s="68"/>
      <c r="AO24" s="53"/>
      <c r="AP24" s="53"/>
      <c r="AQ24" s="53"/>
      <c r="AR24" s="66"/>
      <c r="AS24" s="68"/>
      <c r="AT24" s="53"/>
      <c r="AU24" s="53"/>
      <c r="AV24" s="53"/>
      <c r="AW24" s="66"/>
      <c r="AX24" s="68"/>
      <c r="AY24" s="53"/>
      <c r="AZ24" s="53"/>
      <c r="BA24" s="53"/>
      <c r="BB24" s="66"/>
      <c r="BC24" s="68"/>
      <c r="BD24" s="53"/>
      <c r="BE24" s="53"/>
      <c r="BF24" s="53"/>
      <c r="BG24" s="116"/>
      <c r="BH24" s="68"/>
      <c r="BI24" s="53"/>
      <c r="BJ24" s="53"/>
      <c r="BK24" s="53"/>
      <c r="BL24" s="116"/>
      <c r="BM24" s="68"/>
      <c r="BN24" s="53"/>
      <c r="BO24" s="53"/>
      <c r="BP24" s="53"/>
      <c r="BQ24" s="116"/>
      <c r="BR24" s="68"/>
      <c r="BS24" s="53"/>
      <c r="BT24" s="53"/>
      <c r="BU24" s="53"/>
      <c r="BV24" s="116"/>
      <c r="BW24" s="68"/>
      <c r="BX24" s="53"/>
      <c r="BY24" s="53"/>
      <c r="BZ24" s="53"/>
      <c r="CA24" s="116"/>
      <c r="CB24" s="68"/>
      <c r="CC24" s="53"/>
      <c r="CD24" s="53"/>
      <c r="CE24" s="53"/>
      <c r="CF24" s="116"/>
      <c r="CG24" s="68"/>
      <c r="CH24" s="53"/>
      <c r="CI24" s="53"/>
      <c r="CJ24" s="53"/>
      <c r="CK24" s="116"/>
      <c r="CL24" s="68"/>
      <c r="CM24" s="53"/>
      <c r="CN24" s="53"/>
      <c r="CO24" s="122"/>
      <c r="CP24" s="11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</row>
    <row r="25" spans="2:175" s="99" customFormat="1" ht="13.5" customHeight="1">
      <c r="B25" s="17" t="s">
        <v>260</v>
      </c>
      <c r="C25" s="131" t="s">
        <v>31</v>
      </c>
      <c r="D25" s="53">
        <v>1</v>
      </c>
      <c r="E25" s="122">
        <f t="shared" si="0"/>
        <v>8</v>
      </c>
      <c r="F25" s="122">
        <f t="shared" si="1"/>
        <v>1</v>
      </c>
      <c r="G25" s="122">
        <f t="shared" si="2"/>
        <v>29</v>
      </c>
      <c r="H25" s="122">
        <f t="shared" si="3"/>
        <v>1</v>
      </c>
      <c r="I25" s="123">
        <f t="shared" si="4"/>
        <v>8</v>
      </c>
      <c r="J25" s="123">
        <f t="shared" si="5"/>
        <v>3.625</v>
      </c>
      <c r="K25" s="124">
        <f t="shared" si="6"/>
        <v>29</v>
      </c>
      <c r="L25" s="125"/>
      <c r="M25" s="68">
        <v>8</v>
      </c>
      <c r="N25" s="53">
        <v>1</v>
      </c>
      <c r="O25" s="53">
        <v>29</v>
      </c>
      <c r="P25" s="53">
        <v>1</v>
      </c>
      <c r="Q25" s="75"/>
      <c r="R25" s="126">
        <f t="shared" si="7"/>
        <v>14.2</v>
      </c>
      <c r="S25" s="125"/>
      <c r="T25" s="68"/>
      <c r="U25" s="53"/>
      <c r="V25" s="53"/>
      <c r="W25" s="53"/>
      <c r="X25" s="127"/>
      <c r="Y25" s="68">
        <v>8</v>
      </c>
      <c r="Z25" s="53">
        <v>1</v>
      </c>
      <c r="AA25" s="53">
        <v>29</v>
      </c>
      <c r="AB25" s="53">
        <v>1</v>
      </c>
      <c r="AC25" s="128"/>
      <c r="AD25" s="121"/>
      <c r="AE25" s="53"/>
      <c r="AF25" s="53"/>
      <c r="AG25" s="53"/>
      <c r="AH25" s="66"/>
      <c r="AI25" s="121"/>
      <c r="AJ25" s="53"/>
      <c r="AK25" s="53"/>
      <c r="AL25" s="53"/>
      <c r="AM25" s="66"/>
      <c r="AN25" s="68"/>
      <c r="AO25" s="53"/>
      <c r="AP25" s="53"/>
      <c r="AQ25" s="53"/>
      <c r="AR25" s="66"/>
      <c r="AS25" s="68"/>
      <c r="AT25" s="53"/>
      <c r="AU25" s="53"/>
      <c r="AV25" s="53"/>
      <c r="AW25" s="66"/>
      <c r="AX25" s="68"/>
      <c r="AY25" s="53"/>
      <c r="AZ25" s="53"/>
      <c r="BA25" s="53"/>
      <c r="BB25" s="66"/>
      <c r="BC25" s="68"/>
      <c r="BD25" s="53"/>
      <c r="BE25" s="53"/>
      <c r="BF25" s="53"/>
      <c r="BG25" s="116"/>
      <c r="BH25" s="68"/>
      <c r="BI25" s="53"/>
      <c r="BJ25" s="53"/>
      <c r="BK25" s="53"/>
      <c r="BL25" s="116"/>
      <c r="BM25" s="68"/>
      <c r="BN25" s="53"/>
      <c r="BO25" s="53"/>
      <c r="BP25" s="53"/>
      <c r="BQ25" s="116"/>
      <c r="BR25" s="68"/>
      <c r="BS25" s="53"/>
      <c r="BT25" s="53"/>
      <c r="BU25" s="53"/>
      <c r="BV25" s="116"/>
      <c r="BW25" s="68"/>
      <c r="BX25" s="53"/>
      <c r="BY25" s="53"/>
      <c r="BZ25" s="53"/>
      <c r="CA25" s="116"/>
      <c r="CB25" s="68"/>
      <c r="CC25" s="53"/>
      <c r="CD25" s="53"/>
      <c r="CE25" s="53"/>
      <c r="CF25" s="116"/>
      <c r="CG25" s="68"/>
      <c r="CH25" s="53"/>
      <c r="CI25" s="53"/>
      <c r="CJ25" s="53"/>
      <c r="CK25" s="116"/>
      <c r="CL25" s="68"/>
      <c r="CM25" s="53"/>
      <c r="CN25" s="53"/>
      <c r="CO25" s="122"/>
      <c r="CP25" s="11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</row>
    <row r="26" spans="2:175" s="99" customFormat="1" ht="13.5" customHeight="1">
      <c r="B26" s="17" t="s">
        <v>40</v>
      </c>
      <c r="C26" s="131" t="s">
        <v>27</v>
      </c>
      <c r="D26" s="53">
        <v>3</v>
      </c>
      <c r="E26" s="122">
        <f t="shared" si="0"/>
        <v>2</v>
      </c>
      <c r="F26" s="122">
        <f t="shared" si="1"/>
        <v>0</v>
      </c>
      <c r="G26" s="122">
        <f t="shared" si="2"/>
        <v>17</v>
      </c>
      <c r="H26" s="122">
        <f t="shared" si="3"/>
        <v>0</v>
      </c>
      <c r="I26" s="123" t="str">
        <f t="shared" si="4"/>
        <v>-</v>
      </c>
      <c r="J26" s="123">
        <f t="shared" si="5"/>
        <v>8.5</v>
      </c>
      <c r="K26" s="124" t="str">
        <f t="shared" si="6"/>
        <v>-</v>
      </c>
      <c r="L26" s="125"/>
      <c r="M26" s="121">
        <v>2</v>
      </c>
      <c r="N26" s="53">
        <v>0</v>
      </c>
      <c r="O26" s="53">
        <v>17</v>
      </c>
      <c r="P26" s="53">
        <v>0</v>
      </c>
      <c r="Q26" s="75"/>
      <c r="R26" s="126">
        <f t="shared" si="7"/>
        <v>-3.4</v>
      </c>
      <c r="S26" s="125"/>
      <c r="T26" s="68"/>
      <c r="U26" s="53"/>
      <c r="V26" s="53"/>
      <c r="W26" s="53"/>
      <c r="X26" s="127"/>
      <c r="Y26" s="68"/>
      <c r="Z26" s="53"/>
      <c r="AA26" s="53"/>
      <c r="AB26" s="53"/>
      <c r="AC26" s="128"/>
      <c r="AD26" s="121">
        <v>2</v>
      </c>
      <c r="AE26" s="53">
        <v>0</v>
      </c>
      <c r="AF26" s="53">
        <v>17</v>
      </c>
      <c r="AG26" s="53">
        <v>0</v>
      </c>
      <c r="AH26" s="66"/>
      <c r="AI26" s="121"/>
      <c r="AJ26" s="53"/>
      <c r="AK26" s="53"/>
      <c r="AL26" s="53"/>
      <c r="AM26" s="66"/>
      <c r="AN26" s="68"/>
      <c r="AO26" s="53"/>
      <c r="AP26" s="53"/>
      <c r="AQ26" s="53"/>
      <c r="AR26" s="66"/>
      <c r="AS26" s="68"/>
      <c r="AT26" s="53"/>
      <c r="AU26" s="53"/>
      <c r="AV26" s="53"/>
      <c r="AW26" s="66"/>
      <c r="AX26" s="68"/>
      <c r="AY26" s="53"/>
      <c r="AZ26" s="53"/>
      <c r="BA26" s="53"/>
      <c r="BB26" s="66"/>
      <c r="BC26" s="68"/>
      <c r="BD26" s="53"/>
      <c r="BE26" s="53"/>
      <c r="BF26" s="53"/>
      <c r="BG26" s="116"/>
      <c r="BH26" s="68"/>
      <c r="BI26" s="53"/>
      <c r="BJ26" s="53"/>
      <c r="BK26" s="53"/>
      <c r="BL26" s="116"/>
      <c r="BM26" s="68"/>
      <c r="BN26" s="53"/>
      <c r="BO26" s="53"/>
      <c r="BP26" s="53"/>
      <c r="BQ26" s="116"/>
      <c r="BR26" s="68"/>
      <c r="BS26" s="53"/>
      <c r="BT26" s="53"/>
      <c r="BU26" s="53"/>
      <c r="BV26" s="116"/>
      <c r="BW26" s="68"/>
      <c r="BX26" s="53"/>
      <c r="BY26" s="53"/>
      <c r="BZ26" s="53"/>
      <c r="CA26" s="116"/>
      <c r="CB26" s="68"/>
      <c r="CC26" s="53"/>
      <c r="CD26" s="53"/>
      <c r="CE26" s="53"/>
      <c r="CF26" s="116"/>
      <c r="CG26" s="68"/>
      <c r="CH26" s="53"/>
      <c r="CI26" s="53"/>
      <c r="CJ26" s="53"/>
      <c r="CK26" s="116"/>
      <c r="CL26" s="68"/>
      <c r="CM26" s="53"/>
      <c r="CN26" s="53"/>
      <c r="CO26" s="122"/>
      <c r="CP26" s="11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</row>
    <row r="27" spans="2:175" s="99" customFormat="1" ht="13.5" customHeight="1">
      <c r="B27" s="17" t="s">
        <v>157</v>
      </c>
      <c r="C27" s="131" t="s">
        <v>31</v>
      </c>
      <c r="D27" s="53">
        <v>6</v>
      </c>
      <c r="E27" s="122">
        <f t="shared" si="0"/>
        <v>41</v>
      </c>
      <c r="F27" s="122">
        <f t="shared" si="1"/>
        <v>4</v>
      </c>
      <c r="G27" s="122">
        <f t="shared" si="2"/>
        <v>224</v>
      </c>
      <c r="H27" s="122">
        <f t="shared" si="3"/>
        <v>8</v>
      </c>
      <c r="I27" s="123">
        <f t="shared" si="4"/>
        <v>5.125</v>
      </c>
      <c r="J27" s="123">
        <f t="shared" si="5"/>
        <v>5.463414634146342</v>
      </c>
      <c r="K27" s="124">
        <f t="shared" si="6"/>
        <v>28</v>
      </c>
      <c r="L27" s="125"/>
      <c r="M27" s="68">
        <v>7</v>
      </c>
      <c r="N27" s="53">
        <v>0</v>
      </c>
      <c r="O27" s="53">
        <v>46</v>
      </c>
      <c r="P27" s="53">
        <v>3</v>
      </c>
      <c r="Q27" s="75"/>
      <c r="R27" s="126">
        <f t="shared" si="7"/>
        <v>115.2</v>
      </c>
      <c r="S27" s="125"/>
      <c r="T27" s="68"/>
      <c r="U27" s="53"/>
      <c r="V27" s="53"/>
      <c r="W27" s="53"/>
      <c r="X27" s="127"/>
      <c r="Y27" s="68">
        <v>5</v>
      </c>
      <c r="Z27" s="53">
        <v>1</v>
      </c>
      <c r="AA27" s="53">
        <v>25</v>
      </c>
      <c r="AB27" s="53">
        <v>0</v>
      </c>
      <c r="AC27" s="128"/>
      <c r="AD27" s="121">
        <v>6</v>
      </c>
      <c r="AE27" s="53">
        <v>2</v>
      </c>
      <c r="AF27" s="53">
        <v>28</v>
      </c>
      <c r="AG27" s="53">
        <v>1</v>
      </c>
      <c r="AH27" s="66"/>
      <c r="AI27" s="121">
        <v>6</v>
      </c>
      <c r="AJ27" s="53">
        <v>0</v>
      </c>
      <c r="AK27" s="53">
        <v>44</v>
      </c>
      <c r="AL27" s="53">
        <v>1</v>
      </c>
      <c r="AM27" s="66"/>
      <c r="AN27" s="68"/>
      <c r="AO27" s="53"/>
      <c r="AP27" s="53"/>
      <c r="AQ27" s="53"/>
      <c r="AR27" s="66"/>
      <c r="AS27" s="68">
        <v>9</v>
      </c>
      <c r="AT27" s="53">
        <v>1</v>
      </c>
      <c r="AU27" s="53">
        <v>39</v>
      </c>
      <c r="AV27" s="53">
        <v>1</v>
      </c>
      <c r="AW27" s="66"/>
      <c r="AX27" s="68"/>
      <c r="AY27" s="53"/>
      <c r="AZ27" s="53"/>
      <c r="BA27" s="53"/>
      <c r="BB27" s="66"/>
      <c r="BC27" s="68">
        <v>8</v>
      </c>
      <c r="BD27" s="53">
        <v>0</v>
      </c>
      <c r="BE27" s="53">
        <v>42</v>
      </c>
      <c r="BF27" s="53">
        <v>2</v>
      </c>
      <c r="BG27" s="116"/>
      <c r="BH27" s="68"/>
      <c r="BI27" s="53"/>
      <c r="BJ27" s="53"/>
      <c r="BK27" s="53"/>
      <c r="BL27" s="116"/>
      <c r="BM27" s="68"/>
      <c r="BN27" s="53"/>
      <c r="BO27" s="53"/>
      <c r="BP27" s="53"/>
      <c r="BQ27" s="116"/>
      <c r="BR27" s="68"/>
      <c r="BS27" s="53"/>
      <c r="BT27" s="53"/>
      <c r="BU27" s="53"/>
      <c r="BV27" s="116"/>
      <c r="BW27" s="68">
        <v>7</v>
      </c>
      <c r="BX27" s="53">
        <v>0</v>
      </c>
      <c r="BY27" s="53">
        <v>46</v>
      </c>
      <c r="BZ27" s="53">
        <v>3</v>
      </c>
      <c r="CA27" s="116"/>
      <c r="CB27" s="68"/>
      <c r="CC27" s="53"/>
      <c r="CD27" s="53"/>
      <c r="CE27" s="53"/>
      <c r="CF27" s="116"/>
      <c r="CG27" s="68"/>
      <c r="CH27" s="53"/>
      <c r="CI27" s="53"/>
      <c r="CJ27" s="53"/>
      <c r="CK27" s="116"/>
      <c r="CL27" s="68"/>
      <c r="CM27" s="53"/>
      <c r="CN27" s="53"/>
      <c r="CO27" s="122"/>
      <c r="CP27" s="11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</row>
    <row r="28" spans="2:175" s="99" customFormat="1" ht="13.5" customHeight="1">
      <c r="B28" s="17" t="s">
        <v>26</v>
      </c>
      <c r="C28" s="131" t="s">
        <v>27</v>
      </c>
      <c r="D28" s="53"/>
      <c r="E28" s="122"/>
      <c r="F28" s="122"/>
      <c r="G28" s="122"/>
      <c r="H28" s="122"/>
      <c r="I28" s="123"/>
      <c r="J28" s="123"/>
      <c r="K28" s="124"/>
      <c r="L28" s="125"/>
      <c r="M28" s="68"/>
      <c r="N28" s="53"/>
      <c r="O28" s="53"/>
      <c r="P28" s="53"/>
      <c r="Q28" s="75"/>
      <c r="R28" s="126"/>
      <c r="S28" s="125"/>
      <c r="T28" s="68"/>
      <c r="U28" s="53"/>
      <c r="V28" s="53"/>
      <c r="W28" s="53"/>
      <c r="X28" s="127"/>
      <c r="Y28" s="68"/>
      <c r="Z28" s="53"/>
      <c r="AA28" s="53"/>
      <c r="AB28" s="53"/>
      <c r="AC28" s="128"/>
      <c r="AD28" s="121"/>
      <c r="AE28" s="53"/>
      <c r="AF28" s="53"/>
      <c r="AG28" s="53"/>
      <c r="AH28" s="66"/>
      <c r="AI28" s="121"/>
      <c r="AJ28" s="53"/>
      <c r="AK28" s="53"/>
      <c r="AL28" s="53"/>
      <c r="AM28" s="66"/>
      <c r="AN28" s="68"/>
      <c r="AO28" s="53"/>
      <c r="AP28" s="53"/>
      <c r="AQ28" s="53"/>
      <c r="AR28" s="66"/>
      <c r="AS28" s="68"/>
      <c r="AT28" s="53"/>
      <c r="AU28" s="53"/>
      <c r="AV28" s="53"/>
      <c r="AW28" s="66"/>
      <c r="AX28" s="68"/>
      <c r="AY28" s="53"/>
      <c r="AZ28" s="53"/>
      <c r="BA28" s="53"/>
      <c r="BB28" s="66"/>
      <c r="BC28" s="68"/>
      <c r="BD28" s="53"/>
      <c r="BE28" s="53"/>
      <c r="BF28" s="53"/>
      <c r="BG28" s="116"/>
      <c r="BH28" s="68"/>
      <c r="BI28" s="53"/>
      <c r="BJ28" s="53"/>
      <c r="BK28" s="53"/>
      <c r="BL28" s="116"/>
      <c r="BM28" s="68"/>
      <c r="BN28" s="53"/>
      <c r="BO28" s="53"/>
      <c r="BP28" s="53"/>
      <c r="BQ28" s="116"/>
      <c r="BR28" s="68"/>
      <c r="BS28" s="53"/>
      <c r="BT28" s="53"/>
      <c r="BU28" s="53"/>
      <c r="BV28" s="116"/>
      <c r="BW28" s="68"/>
      <c r="BX28" s="53"/>
      <c r="BY28" s="53"/>
      <c r="BZ28" s="53"/>
      <c r="CA28" s="116"/>
      <c r="CB28" s="68"/>
      <c r="CC28" s="53"/>
      <c r="CD28" s="53"/>
      <c r="CE28" s="53"/>
      <c r="CF28" s="116"/>
      <c r="CG28" s="68"/>
      <c r="CH28" s="53"/>
      <c r="CI28" s="53"/>
      <c r="CJ28" s="53"/>
      <c r="CK28" s="116"/>
      <c r="CL28" s="68"/>
      <c r="CM28" s="53"/>
      <c r="CN28" s="53"/>
      <c r="CO28" s="122"/>
      <c r="CP28" s="11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</row>
    <row r="29" spans="2:175" s="99" customFormat="1" ht="13.5" customHeight="1">
      <c r="B29" s="17" t="s">
        <v>174</v>
      </c>
      <c r="C29" s="131" t="s">
        <v>31</v>
      </c>
      <c r="D29" s="53"/>
      <c r="E29" s="122"/>
      <c r="F29" s="122"/>
      <c r="G29" s="122"/>
      <c r="H29" s="122"/>
      <c r="I29" s="123"/>
      <c r="J29" s="123"/>
      <c r="K29" s="124"/>
      <c r="L29" s="125"/>
      <c r="M29" s="68"/>
      <c r="N29" s="53"/>
      <c r="O29" s="53"/>
      <c r="P29" s="53"/>
      <c r="Q29" s="75"/>
      <c r="R29" s="126"/>
      <c r="S29" s="125"/>
      <c r="T29" s="68"/>
      <c r="U29" s="53"/>
      <c r="V29" s="53"/>
      <c r="W29" s="53"/>
      <c r="X29" s="127"/>
      <c r="Y29" s="68"/>
      <c r="Z29" s="53"/>
      <c r="AA29" s="53"/>
      <c r="AB29" s="53"/>
      <c r="AC29" s="128"/>
      <c r="AD29" s="121"/>
      <c r="AE29" s="53"/>
      <c r="AF29" s="53"/>
      <c r="AG29" s="53"/>
      <c r="AH29" s="66"/>
      <c r="AI29" s="121"/>
      <c r="AJ29" s="53"/>
      <c r="AK29" s="53"/>
      <c r="AL29" s="53"/>
      <c r="AM29" s="66"/>
      <c r="AN29" s="68"/>
      <c r="AO29" s="53"/>
      <c r="AP29" s="53"/>
      <c r="AQ29" s="53"/>
      <c r="AR29" s="66"/>
      <c r="AS29" s="68"/>
      <c r="AT29" s="53"/>
      <c r="AU29" s="53"/>
      <c r="AV29" s="53"/>
      <c r="AW29" s="66"/>
      <c r="AX29" s="68"/>
      <c r="AY29" s="53"/>
      <c r="AZ29" s="53"/>
      <c r="BA29" s="53"/>
      <c r="BB29" s="66"/>
      <c r="BC29" s="68"/>
      <c r="BD29" s="53"/>
      <c r="BE29" s="53"/>
      <c r="BF29" s="53"/>
      <c r="BG29" s="116"/>
      <c r="BH29" s="68"/>
      <c r="BI29" s="53"/>
      <c r="BJ29" s="53"/>
      <c r="BK29" s="53"/>
      <c r="BL29" s="116"/>
      <c r="BM29" s="68"/>
      <c r="BN29" s="53"/>
      <c r="BO29" s="53"/>
      <c r="BP29" s="53"/>
      <c r="BQ29" s="116"/>
      <c r="BR29" s="68"/>
      <c r="BS29" s="53"/>
      <c r="BT29" s="53"/>
      <c r="BU29" s="53"/>
      <c r="BV29" s="116"/>
      <c r="BW29" s="68"/>
      <c r="BX29" s="53"/>
      <c r="BY29" s="53"/>
      <c r="BZ29" s="53"/>
      <c r="CA29" s="116"/>
      <c r="CB29" s="68"/>
      <c r="CC29" s="53"/>
      <c r="CD29" s="53"/>
      <c r="CE29" s="53"/>
      <c r="CF29" s="116"/>
      <c r="CG29" s="68"/>
      <c r="CH29" s="53"/>
      <c r="CI29" s="53"/>
      <c r="CJ29" s="53"/>
      <c r="CK29" s="116"/>
      <c r="CL29" s="68"/>
      <c r="CM29" s="53"/>
      <c r="CN29" s="53"/>
      <c r="CO29" s="122"/>
      <c r="CP29" s="11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</row>
    <row r="30" spans="2:175" s="99" customFormat="1" ht="13.5" customHeight="1">
      <c r="B30" s="17" t="s">
        <v>172</v>
      </c>
      <c r="C30" s="131" t="s">
        <v>31</v>
      </c>
      <c r="D30" s="53"/>
      <c r="E30" s="122"/>
      <c r="F30" s="122"/>
      <c r="G30" s="122"/>
      <c r="H30" s="122"/>
      <c r="I30" s="123"/>
      <c r="J30" s="123"/>
      <c r="K30" s="124"/>
      <c r="L30" s="125"/>
      <c r="M30" s="68"/>
      <c r="N30" s="53"/>
      <c r="O30" s="53"/>
      <c r="P30" s="53"/>
      <c r="Q30" s="75"/>
      <c r="R30" s="126"/>
      <c r="S30" s="125"/>
      <c r="T30" s="68"/>
      <c r="U30" s="53"/>
      <c r="V30" s="53"/>
      <c r="W30" s="53"/>
      <c r="X30" s="127"/>
      <c r="Y30" s="68"/>
      <c r="Z30" s="53"/>
      <c r="AA30" s="53"/>
      <c r="AB30" s="53"/>
      <c r="AC30" s="128"/>
      <c r="AD30" s="121"/>
      <c r="AE30" s="53"/>
      <c r="AF30" s="53"/>
      <c r="AG30" s="53"/>
      <c r="AH30" s="66"/>
      <c r="AI30" s="121"/>
      <c r="AJ30" s="53"/>
      <c r="AK30" s="53"/>
      <c r="AL30" s="53"/>
      <c r="AM30" s="66"/>
      <c r="AN30" s="68"/>
      <c r="AO30" s="53"/>
      <c r="AP30" s="53"/>
      <c r="AQ30" s="53"/>
      <c r="AR30" s="66"/>
      <c r="AS30" s="68"/>
      <c r="AT30" s="53"/>
      <c r="AU30" s="53"/>
      <c r="AV30" s="53"/>
      <c r="AW30" s="66"/>
      <c r="AX30" s="68"/>
      <c r="AY30" s="53"/>
      <c r="AZ30" s="53"/>
      <c r="BA30" s="53"/>
      <c r="BB30" s="66"/>
      <c r="BC30" s="68"/>
      <c r="BD30" s="53"/>
      <c r="BE30" s="53"/>
      <c r="BF30" s="53"/>
      <c r="BG30" s="116"/>
      <c r="BH30" s="68"/>
      <c r="BI30" s="53"/>
      <c r="BJ30" s="53"/>
      <c r="BK30" s="53"/>
      <c r="BL30" s="116"/>
      <c r="BM30" s="68"/>
      <c r="BN30" s="53"/>
      <c r="BO30" s="53"/>
      <c r="BP30" s="53"/>
      <c r="BQ30" s="116"/>
      <c r="BR30" s="68"/>
      <c r="BS30" s="53"/>
      <c r="BT30" s="53"/>
      <c r="BU30" s="53"/>
      <c r="BV30" s="116"/>
      <c r="BW30" s="68"/>
      <c r="BX30" s="53"/>
      <c r="BY30" s="53"/>
      <c r="BZ30" s="53"/>
      <c r="CA30" s="116"/>
      <c r="CB30" s="68"/>
      <c r="CC30" s="53"/>
      <c r="CD30" s="53"/>
      <c r="CE30" s="53"/>
      <c r="CF30" s="116"/>
      <c r="CG30" s="68"/>
      <c r="CH30" s="53"/>
      <c r="CI30" s="53"/>
      <c r="CJ30" s="53"/>
      <c r="CK30" s="116"/>
      <c r="CL30" s="68"/>
      <c r="CM30" s="53"/>
      <c r="CN30" s="53"/>
      <c r="CO30" s="122"/>
      <c r="CP30" s="11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</row>
    <row r="31" spans="2:175" s="99" customFormat="1" ht="13.5" customHeight="1">
      <c r="B31" s="17" t="s">
        <v>243</v>
      </c>
      <c r="C31" s="131" t="s">
        <v>27</v>
      </c>
      <c r="D31" s="53"/>
      <c r="E31" s="122"/>
      <c r="F31" s="122"/>
      <c r="G31" s="122"/>
      <c r="H31" s="122"/>
      <c r="I31" s="123"/>
      <c r="J31" s="123"/>
      <c r="K31" s="124"/>
      <c r="L31" s="125"/>
      <c r="M31" s="68"/>
      <c r="N31" s="53"/>
      <c r="O31" s="53"/>
      <c r="P31" s="53"/>
      <c r="Q31" s="75"/>
      <c r="R31" s="126"/>
      <c r="S31" s="125"/>
      <c r="T31" s="68"/>
      <c r="U31" s="53"/>
      <c r="V31" s="53"/>
      <c r="W31" s="53"/>
      <c r="X31" s="127"/>
      <c r="Y31" s="68"/>
      <c r="Z31" s="53"/>
      <c r="AA31" s="53"/>
      <c r="AB31" s="53"/>
      <c r="AC31" s="128"/>
      <c r="AD31" s="121"/>
      <c r="AE31" s="53"/>
      <c r="AF31" s="53"/>
      <c r="AG31" s="53"/>
      <c r="AH31" s="66"/>
      <c r="AI31" s="121"/>
      <c r="AJ31" s="53"/>
      <c r="AK31" s="53"/>
      <c r="AL31" s="53"/>
      <c r="AM31" s="66"/>
      <c r="AN31" s="68"/>
      <c r="AO31" s="53"/>
      <c r="AP31" s="53"/>
      <c r="AQ31" s="53"/>
      <c r="AR31" s="66"/>
      <c r="AS31" s="68"/>
      <c r="AT31" s="53"/>
      <c r="AU31" s="53"/>
      <c r="AV31" s="53"/>
      <c r="AW31" s="66"/>
      <c r="AX31" s="68"/>
      <c r="AY31" s="53"/>
      <c r="AZ31" s="53"/>
      <c r="BA31" s="53"/>
      <c r="BB31" s="66"/>
      <c r="BC31" s="68"/>
      <c r="BD31" s="53"/>
      <c r="BE31" s="53"/>
      <c r="BF31" s="53"/>
      <c r="BG31" s="116"/>
      <c r="BH31" s="68"/>
      <c r="BI31" s="53"/>
      <c r="BJ31" s="53"/>
      <c r="BK31" s="53"/>
      <c r="BL31" s="116"/>
      <c r="BM31" s="68"/>
      <c r="BN31" s="53"/>
      <c r="BO31" s="53"/>
      <c r="BP31" s="53"/>
      <c r="BQ31" s="116"/>
      <c r="BR31" s="68"/>
      <c r="BS31" s="53"/>
      <c r="BT31" s="53"/>
      <c r="BU31" s="53"/>
      <c r="BV31" s="116"/>
      <c r="BW31" s="68"/>
      <c r="BX31" s="53"/>
      <c r="BY31" s="53"/>
      <c r="BZ31" s="53"/>
      <c r="CA31" s="116"/>
      <c r="CB31" s="68"/>
      <c r="CC31" s="53"/>
      <c r="CD31" s="53"/>
      <c r="CE31" s="53"/>
      <c r="CF31" s="116"/>
      <c r="CG31" s="68"/>
      <c r="CH31" s="53"/>
      <c r="CI31" s="53"/>
      <c r="CJ31" s="53"/>
      <c r="CK31" s="116"/>
      <c r="CL31" s="68"/>
      <c r="CM31" s="53"/>
      <c r="CN31" s="53"/>
      <c r="CO31" s="122"/>
      <c r="CP31" s="11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</row>
    <row r="32" spans="2:175" s="99" customFormat="1" ht="13.5" customHeight="1">
      <c r="B32" s="17" t="s">
        <v>163</v>
      </c>
      <c r="C32" s="131" t="s">
        <v>27</v>
      </c>
      <c r="D32" s="53"/>
      <c r="E32" s="122"/>
      <c r="F32" s="122"/>
      <c r="G32" s="122"/>
      <c r="H32" s="122"/>
      <c r="I32" s="123"/>
      <c r="J32" s="123"/>
      <c r="K32" s="124"/>
      <c r="L32" s="125"/>
      <c r="M32" s="68"/>
      <c r="N32" s="53"/>
      <c r="O32" s="53"/>
      <c r="P32" s="53"/>
      <c r="Q32" s="75"/>
      <c r="R32" s="126"/>
      <c r="S32" s="125"/>
      <c r="T32" s="68"/>
      <c r="U32" s="53"/>
      <c r="V32" s="53"/>
      <c r="W32" s="53"/>
      <c r="X32" s="127"/>
      <c r="Y32" s="68"/>
      <c r="Z32" s="53"/>
      <c r="AA32" s="53"/>
      <c r="AB32" s="53"/>
      <c r="AC32" s="128"/>
      <c r="AD32" s="121"/>
      <c r="AE32" s="53"/>
      <c r="AF32" s="53"/>
      <c r="AG32" s="53"/>
      <c r="AH32" s="66"/>
      <c r="AI32" s="121"/>
      <c r="AJ32" s="53"/>
      <c r="AK32" s="53"/>
      <c r="AL32" s="53"/>
      <c r="AM32" s="66"/>
      <c r="AN32" s="68"/>
      <c r="AO32" s="53"/>
      <c r="AP32" s="53"/>
      <c r="AQ32" s="53"/>
      <c r="AR32" s="66"/>
      <c r="AS32" s="68"/>
      <c r="AT32" s="53"/>
      <c r="AU32" s="53"/>
      <c r="AV32" s="53"/>
      <c r="AW32" s="66"/>
      <c r="AX32" s="68"/>
      <c r="AY32" s="53"/>
      <c r="AZ32" s="53"/>
      <c r="BA32" s="53"/>
      <c r="BB32" s="66"/>
      <c r="BC32" s="68"/>
      <c r="BD32" s="53"/>
      <c r="BE32" s="53"/>
      <c r="BF32" s="53"/>
      <c r="BG32" s="116"/>
      <c r="BH32" s="68"/>
      <c r="BI32" s="53"/>
      <c r="BJ32" s="53"/>
      <c r="BK32" s="53"/>
      <c r="BL32" s="116"/>
      <c r="BM32" s="68"/>
      <c r="BN32" s="53"/>
      <c r="BO32" s="53"/>
      <c r="BP32" s="53"/>
      <c r="BQ32" s="116"/>
      <c r="BR32" s="68"/>
      <c r="BS32" s="53"/>
      <c r="BT32" s="53"/>
      <c r="BU32" s="53"/>
      <c r="BV32" s="116"/>
      <c r="BW32" s="68"/>
      <c r="BX32" s="53"/>
      <c r="BY32" s="53"/>
      <c r="BZ32" s="53"/>
      <c r="CA32" s="116"/>
      <c r="CB32" s="68"/>
      <c r="CC32" s="53"/>
      <c r="CD32" s="53"/>
      <c r="CE32" s="53"/>
      <c r="CF32" s="116"/>
      <c r="CG32" s="68"/>
      <c r="CH32" s="53"/>
      <c r="CI32" s="53"/>
      <c r="CJ32" s="53"/>
      <c r="CK32" s="116"/>
      <c r="CL32" s="68"/>
      <c r="CM32" s="53"/>
      <c r="CN32" s="53"/>
      <c r="CO32" s="122"/>
      <c r="CP32" s="11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</row>
    <row r="33" spans="2:175" s="99" customFormat="1" ht="13.5" customHeight="1">
      <c r="B33" s="17" t="s">
        <v>178</v>
      </c>
      <c r="C33" s="131"/>
      <c r="D33" s="53"/>
      <c r="E33" s="122"/>
      <c r="F33" s="122"/>
      <c r="G33" s="122"/>
      <c r="H33" s="122"/>
      <c r="I33" s="123"/>
      <c r="J33" s="123"/>
      <c r="K33" s="124"/>
      <c r="L33" s="125"/>
      <c r="M33" s="68"/>
      <c r="N33" s="53"/>
      <c r="O33" s="53"/>
      <c r="P33" s="53"/>
      <c r="Q33" s="75"/>
      <c r="R33" s="126"/>
      <c r="S33" s="125"/>
      <c r="T33" s="68"/>
      <c r="U33" s="53"/>
      <c r="V33" s="53"/>
      <c r="W33" s="53"/>
      <c r="X33" s="127"/>
      <c r="Y33" s="68"/>
      <c r="Z33" s="53"/>
      <c r="AA33" s="53"/>
      <c r="AB33" s="53"/>
      <c r="AC33" s="128"/>
      <c r="AD33" s="121"/>
      <c r="AE33" s="53"/>
      <c r="AF33" s="53"/>
      <c r="AG33" s="53"/>
      <c r="AH33" s="66"/>
      <c r="AI33" s="121"/>
      <c r="AJ33" s="53"/>
      <c r="AK33" s="53"/>
      <c r="AL33" s="53"/>
      <c r="AM33" s="66"/>
      <c r="AN33" s="68"/>
      <c r="AO33" s="53"/>
      <c r="AP33" s="53"/>
      <c r="AQ33" s="53"/>
      <c r="AR33" s="66"/>
      <c r="AS33" s="68"/>
      <c r="AT33" s="53"/>
      <c r="AU33" s="53"/>
      <c r="AV33" s="53"/>
      <c r="AW33" s="66"/>
      <c r="AX33" s="68"/>
      <c r="AY33" s="53"/>
      <c r="AZ33" s="53"/>
      <c r="BA33" s="53"/>
      <c r="BB33" s="66"/>
      <c r="BC33" s="68"/>
      <c r="BD33" s="53"/>
      <c r="BE33" s="53"/>
      <c r="BF33" s="53"/>
      <c r="BG33" s="116"/>
      <c r="BH33" s="68"/>
      <c r="BI33" s="53"/>
      <c r="BJ33" s="53"/>
      <c r="BK33" s="53"/>
      <c r="BL33" s="116"/>
      <c r="BM33" s="68"/>
      <c r="BN33" s="53"/>
      <c r="BO33" s="53"/>
      <c r="BP33" s="53"/>
      <c r="BQ33" s="116"/>
      <c r="BR33" s="68"/>
      <c r="BS33" s="53"/>
      <c r="BT33" s="53"/>
      <c r="BU33" s="53"/>
      <c r="BV33" s="116"/>
      <c r="BW33" s="68"/>
      <c r="BX33" s="53"/>
      <c r="BY33" s="53"/>
      <c r="BZ33" s="53"/>
      <c r="CA33" s="116"/>
      <c r="CB33" s="68"/>
      <c r="CC33" s="53"/>
      <c r="CD33" s="53"/>
      <c r="CE33" s="53"/>
      <c r="CF33" s="116"/>
      <c r="CG33" s="68"/>
      <c r="CH33" s="53"/>
      <c r="CI33" s="53"/>
      <c r="CJ33" s="53"/>
      <c r="CK33" s="116"/>
      <c r="CL33" s="68"/>
      <c r="CM33" s="53"/>
      <c r="CN33" s="53"/>
      <c r="CO33" s="122"/>
      <c r="CP33" s="11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</row>
    <row r="34" spans="2:175" s="99" customFormat="1" ht="13.5" customHeight="1">
      <c r="B34" s="17" t="s">
        <v>242</v>
      </c>
      <c r="C34" s="131"/>
      <c r="D34" s="53">
        <v>1</v>
      </c>
      <c r="E34" s="122">
        <f t="shared" si="0"/>
        <v>6</v>
      </c>
      <c r="F34" s="122">
        <f t="shared" si="1"/>
        <v>0</v>
      </c>
      <c r="G34" s="122">
        <f t="shared" si="2"/>
        <v>19</v>
      </c>
      <c r="H34" s="122">
        <f t="shared" si="3"/>
        <v>2</v>
      </c>
      <c r="I34" s="123">
        <f t="shared" si="4"/>
        <v>3</v>
      </c>
      <c r="J34" s="123">
        <f t="shared" si="5"/>
        <v>3.1666666666666665</v>
      </c>
      <c r="K34" s="124">
        <f t="shared" si="6"/>
        <v>9.5</v>
      </c>
      <c r="L34" s="125"/>
      <c r="M34" s="68">
        <v>6</v>
      </c>
      <c r="N34" s="53">
        <v>0</v>
      </c>
      <c r="O34" s="53">
        <v>19</v>
      </c>
      <c r="P34" s="53">
        <v>2</v>
      </c>
      <c r="Q34" s="75"/>
      <c r="R34" s="126">
        <f t="shared" si="7"/>
        <v>36.2</v>
      </c>
      <c r="S34" s="125"/>
      <c r="T34" s="68"/>
      <c r="U34" s="53"/>
      <c r="V34" s="53"/>
      <c r="W34" s="53"/>
      <c r="X34" s="127"/>
      <c r="Y34" s="68"/>
      <c r="Z34" s="53"/>
      <c r="AA34" s="53"/>
      <c r="AB34" s="53"/>
      <c r="AC34" s="128"/>
      <c r="AD34" s="121"/>
      <c r="AE34" s="53"/>
      <c r="AF34" s="53"/>
      <c r="AG34" s="53"/>
      <c r="AH34" s="66"/>
      <c r="AI34" s="121"/>
      <c r="AJ34" s="53"/>
      <c r="AK34" s="53"/>
      <c r="AL34" s="53"/>
      <c r="AM34" s="66"/>
      <c r="AN34" s="68"/>
      <c r="AO34" s="53"/>
      <c r="AP34" s="53"/>
      <c r="AQ34" s="53"/>
      <c r="AR34" s="66"/>
      <c r="AS34" s="68"/>
      <c r="AT34" s="53"/>
      <c r="AU34" s="53"/>
      <c r="AV34" s="53"/>
      <c r="AW34" s="66"/>
      <c r="AX34" s="68"/>
      <c r="AY34" s="53"/>
      <c r="AZ34" s="53"/>
      <c r="BA34" s="53"/>
      <c r="BB34" s="66"/>
      <c r="BC34" s="68">
        <v>6</v>
      </c>
      <c r="BD34" s="53">
        <v>0</v>
      </c>
      <c r="BE34" s="53">
        <v>19</v>
      </c>
      <c r="BF34" s="53">
        <v>2</v>
      </c>
      <c r="BG34" s="116"/>
      <c r="BH34" s="68"/>
      <c r="BI34" s="53"/>
      <c r="BJ34" s="53"/>
      <c r="BK34" s="53"/>
      <c r="BL34" s="116"/>
      <c r="BM34" s="68"/>
      <c r="BN34" s="53"/>
      <c r="BO34" s="53"/>
      <c r="BP34" s="53"/>
      <c r="BQ34" s="116"/>
      <c r="BR34" s="68"/>
      <c r="BS34" s="53"/>
      <c r="BT34" s="53"/>
      <c r="BU34" s="53"/>
      <c r="BV34" s="116"/>
      <c r="BW34" s="68"/>
      <c r="BX34" s="53"/>
      <c r="BY34" s="53"/>
      <c r="BZ34" s="53"/>
      <c r="CA34" s="116"/>
      <c r="CB34" s="68"/>
      <c r="CC34" s="53"/>
      <c r="CD34" s="53"/>
      <c r="CE34" s="53"/>
      <c r="CF34" s="116"/>
      <c r="CG34" s="68"/>
      <c r="CH34" s="53"/>
      <c r="CI34" s="53"/>
      <c r="CJ34" s="53"/>
      <c r="CK34" s="116"/>
      <c r="CL34" s="68"/>
      <c r="CM34" s="53"/>
      <c r="CN34" s="53"/>
      <c r="CO34" s="122"/>
      <c r="CP34" s="11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</row>
    <row r="35" spans="2:175" s="99" customFormat="1" ht="13.5" customHeight="1">
      <c r="B35" s="17" t="s">
        <v>249</v>
      </c>
      <c r="C35" s="131" t="s">
        <v>27</v>
      </c>
      <c r="D35" s="53"/>
      <c r="E35" s="122"/>
      <c r="F35" s="122"/>
      <c r="G35" s="122"/>
      <c r="H35" s="122"/>
      <c r="I35" s="123"/>
      <c r="J35" s="123"/>
      <c r="K35" s="124"/>
      <c r="L35" s="125"/>
      <c r="M35" s="68"/>
      <c r="N35" s="53"/>
      <c r="O35" s="53"/>
      <c r="P35" s="53"/>
      <c r="Q35" s="75"/>
      <c r="R35" s="126"/>
      <c r="S35" s="125"/>
      <c r="T35" s="68"/>
      <c r="U35" s="53"/>
      <c r="V35" s="53"/>
      <c r="W35" s="53"/>
      <c r="X35" s="127"/>
      <c r="Y35" s="68"/>
      <c r="Z35" s="53"/>
      <c r="AA35" s="53"/>
      <c r="AB35" s="53"/>
      <c r="AC35" s="128"/>
      <c r="AD35" s="121"/>
      <c r="AE35" s="53"/>
      <c r="AF35" s="53"/>
      <c r="AG35" s="53"/>
      <c r="AH35" s="66"/>
      <c r="AI35" s="121"/>
      <c r="AJ35" s="53"/>
      <c r="AK35" s="53"/>
      <c r="AL35" s="53"/>
      <c r="AM35" s="66"/>
      <c r="AN35" s="68"/>
      <c r="AO35" s="53"/>
      <c r="AP35" s="53"/>
      <c r="AQ35" s="53"/>
      <c r="AR35" s="66"/>
      <c r="AS35" s="68"/>
      <c r="AT35" s="53"/>
      <c r="AU35" s="53"/>
      <c r="AV35" s="53"/>
      <c r="AW35" s="66"/>
      <c r="AX35" s="68"/>
      <c r="AY35" s="53"/>
      <c r="AZ35" s="53"/>
      <c r="BA35" s="53"/>
      <c r="BB35" s="66"/>
      <c r="BC35" s="68"/>
      <c r="BD35" s="53"/>
      <c r="BE35" s="53"/>
      <c r="BF35" s="53"/>
      <c r="BG35" s="116"/>
      <c r="BH35" s="68"/>
      <c r="BI35" s="53"/>
      <c r="BJ35" s="53"/>
      <c r="BK35" s="53"/>
      <c r="BL35" s="116"/>
      <c r="BM35" s="68"/>
      <c r="BN35" s="53"/>
      <c r="BO35" s="53"/>
      <c r="BP35" s="53"/>
      <c r="BQ35" s="116"/>
      <c r="BR35" s="68"/>
      <c r="BS35" s="53"/>
      <c r="BT35" s="53"/>
      <c r="BU35" s="53"/>
      <c r="BV35" s="116"/>
      <c r="BW35" s="68"/>
      <c r="BX35" s="53"/>
      <c r="BY35" s="53"/>
      <c r="BZ35" s="53"/>
      <c r="CA35" s="116"/>
      <c r="CB35" s="68"/>
      <c r="CC35" s="53"/>
      <c r="CD35" s="53"/>
      <c r="CE35" s="53"/>
      <c r="CF35" s="116"/>
      <c r="CG35" s="68"/>
      <c r="CH35" s="53"/>
      <c r="CI35" s="53"/>
      <c r="CJ35" s="53"/>
      <c r="CK35" s="116"/>
      <c r="CL35" s="68"/>
      <c r="CM35" s="53"/>
      <c r="CN35" s="53"/>
      <c r="CO35" s="122"/>
      <c r="CP35" s="11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</row>
    <row r="36" spans="2:175" s="99" customFormat="1" ht="13.5" customHeight="1">
      <c r="B36" s="17" t="s">
        <v>252</v>
      </c>
      <c r="C36" s="131"/>
      <c r="D36" s="53">
        <v>1</v>
      </c>
      <c r="E36" s="122">
        <f t="shared" si="0"/>
        <v>7</v>
      </c>
      <c r="F36" s="122">
        <f t="shared" si="1"/>
        <v>0</v>
      </c>
      <c r="G36" s="122">
        <f t="shared" si="2"/>
        <v>41</v>
      </c>
      <c r="H36" s="122">
        <f t="shared" si="3"/>
        <v>1</v>
      </c>
      <c r="I36" s="123">
        <f t="shared" si="4"/>
        <v>7</v>
      </c>
      <c r="J36" s="123">
        <f t="shared" si="5"/>
        <v>5.857142857142857</v>
      </c>
      <c r="K36" s="124">
        <f t="shared" si="6"/>
        <v>41</v>
      </c>
      <c r="L36" s="125"/>
      <c r="M36" s="68">
        <v>7</v>
      </c>
      <c r="N36" s="53">
        <v>0</v>
      </c>
      <c r="O36" s="53">
        <v>41</v>
      </c>
      <c r="P36" s="53">
        <v>1</v>
      </c>
      <c r="Q36" s="75"/>
      <c r="R36" s="126">
        <f t="shared" si="7"/>
        <v>11.8</v>
      </c>
      <c r="S36" s="125"/>
      <c r="T36" s="68"/>
      <c r="U36" s="53"/>
      <c r="V36" s="53"/>
      <c r="W36" s="53"/>
      <c r="X36" s="127"/>
      <c r="Y36" s="68"/>
      <c r="Z36" s="53"/>
      <c r="AA36" s="53"/>
      <c r="AB36" s="53"/>
      <c r="AC36" s="128"/>
      <c r="AD36" s="121"/>
      <c r="AE36" s="53"/>
      <c r="AF36" s="53"/>
      <c r="AG36" s="53"/>
      <c r="AH36" s="66"/>
      <c r="AI36" s="121"/>
      <c r="AJ36" s="53"/>
      <c r="AK36" s="53"/>
      <c r="AL36" s="53"/>
      <c r="AM36" s="66"/>
      <c r="AN36" s="68"/>
      <c r="AO36" s="53"/>
      <c r="AP36" s="53"/>
      <c r="AQ36" s="53"/>
      <c r="AR36" s="66"/>
      <c r="AS36" s="68"/>
      <c r="AT36" s="53"/>
      <c r="AU36" s="53"/>
      <c r="AV36" s="53"/>
      <c r="AW36" s="66"/>
      <c r="AX36" s="68"/>
      <c r="AY36" s="53"/>
      <c r="AZ36" s="53"/>
      <c r="BA36" s="53"/>
      <c r="BB36" s="66"/>
      <c r="BC36" s="68"/>
      <c r="BD36" s="53"/>
      <c r="BE36" s="53"/>
      <c r="BF36" s="53"/>
      <c r="BG36" s="116"/>
      <c r="BH36" s="68"/>
      <c r="BI36" s="53"/>
      <c r="BJ36" s="53"/>
      <c r="BK36" s="53"/>
      <c r="BL36" s="116"/>
      <c r="BM36" s="68"/>
      <c r="BN36" s="53"/>
      <c r="BO36" s="53"/>
      <c r="BP36" s="53"/>
      <c r="BQ36" s="116"/>
      <c r="BR36" s="68"/>
      <c r="BS36" s="53"/>
      <c r="BT36" s="53"/>
      <c r="BU36" s="53"/>
      <c r="BV36" s="116"/>
      <c r="BW36" s="68"/>
      <c r="BX36" s="53"/>
      <c r="BY36" s="53"/>
      <c r="BZ36" s="53"/>
      <c r="CA36" s="116"/>
      <c r="CB36" s="68"/>
      <c r="CC36" s="53"/>
      <c r="CD36" s="53"/>
      <c r="CE36" s="53"/>
      <c r="CF36" s="116"/>
      <c r="CG36" s="68">
        <v>7</v>
      </c>
      <c r="CH36" s="53">
        <v>0</v>
      </c>
      <c r="CI36" s="53">
        <v>41</v>
      </c>
      <c r="CJ36" s="53">
        <v>1</v>
      </c>
      <c r="CK36" s="116"/>
      <c r="CL36" s="68"/>
      <c r="CM36" s="53"/>
      <c r="CN36" s="53"/>
      <c r="CO36" s="122"/>
      <c r="CP36" s="11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</row>
    <row r="37" spans="2:175" s="99" customFormat="1" ht="13.5" customHeight="1">
      <c r="B37" s="17" t="s">
        <v>255</v>
      </c>
      <c r="C37" s="131" t="s">
        <v>256</v>
      </c>
      <c r="D37" s="53"/>
      <c r="E37" s="122"/>
      <c r="F37" s="122"/>
      <c r="G37" s="122"/>
      <c r="H37" s="122"/>
      <c r="I37" s="123"/>
      <c r="J37" s="123"/>
      <c r="K37" s="124"/>
      <c r="L37" s="125"/>
      <c r="M37" s="68"/>
      <c r="N37" s="53"/>
      <c r="O37" s="53"/>
      <c r="P37" s="53"/>
      <c r="Q37" s="75"/>
      <c r="R37" s="126"/>
      <c r="S37" s="125"/>
      <c r="T37" s="68"/>
      <c r="U37" s="53"/>
      <c r="V37" s="53"/>
      <c r="W37" s="53"/>
      <c r="X37" s="127"/>
      <c r="Y37" s="68"/>
      <c r="Z37" s="53"/>
      <c r="AA37" s="53"/>
      <c r="AB37" s="53"/>
      <c r="AC37" s="128"/>
      <c r="AD37" s="121"/>
      <c r="AE37" s="53"/>
      <c r="AF37" s="53"/>
      <c r="AG37" s="53"/>
      <c r="AH37" s="66"/>
      <c r="AI37" s="121"/>
      <c r="AJ37" s="53"/>
      <c r="AK37" s="53"/>
      <c r="AL37" s="53"/>
      <c r="AM37" s="66"/>
      <c r="AN37" s="68"/>
      <c r="AO37" s="53"/>
      <c r="AP37" s="53"/>
      <c r="AQ37" s="53"/>
      <c r="AR37" s="66"/>
      <c r="AS37" s="68"/>
      <c r="AT37" s="53"/>
      <c r="AU37" s="53"/>
      <c r="AV37" s="53"/>
      <c r="AW37" s="66"/>
      <c r="AX37" s="68"/>
      <c r="AY37" s="53"/>
      <c r="AZ37" s="53"/>
      <c r="BA37" s="53"/>
      <c r="BB37" s="66"/>
      <c r="BC37" s="68"/>
      <c r="BD37" s="53"/>
      <c r="BE37" s="53"/>
      <c r="BF37" s="53"/>
      <c r="BG37" s="116"/>
      <c r="BH37" s="68"/>
      <c r="BI37" s="53"/>
      <c r="BJ37" s="53"/>
      <c r="BK37" s="53"/>
      <c r="BL37" s="116"/>
      <c r="BM37" s="68"/>
      <c r="BN37" s="53"/>
      <c r="BO37" s="53"/>
      <c r="BP37" s="53"/>
      <c r="BQ37" s="116"/>
      <c r="BR37" s="68"/>
      <c r="BS37" s="53"/>
      <c r="BT37" s="53"/>
      <c r="BU37" s="53"/>
      <c r="BV37" s="116"/>
      <c r="BW37" s="68"/>
      <c r="BX37" s="53"/>
      <c r="BY37" s="53"/>
      <c r="BZ37" s="53"/>
      <c r="CA37" s="116"/>
      <c r="CB37" s="68"/>
      <c r="CC37" s="53"/>
      <c r="CD37" s="53"/>
      <c r="CE37" s="53"/>
      <c r="CF37" s="116"/>
      <c r="CG37" s="68"/>
      <c r="CH37" s="53"/>
      <c r="CI37" s="53"/>
      <c r="CJ37" s="53"/>
      <c r="CK37" s="116"/>
      <c r="CL37" s="68"/>
      <c r="CM37" s="53"/>
      <c r="CN37" s="53"/>
      <c r="CO37" s="122"/>
      <c r="CP37" s="11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</row>
    <row r="38" spans="2:175" s="99" customFormat="1" ht="13.5" customHeight="1">
      <c r="B38" s="17" t="s">
        <v>161</v>
      </c>
      <c r="C38" s="131" t="s">
        <v>31</v>
      </c>
      <c r="D38" s="53">
        <v>3</v>
      </c>
      <c r="E38" s="122">
        <f t="shared" si="0"/>
        <v>20</v>
      </c>
      <c r="F38" s="122">
        <f t="shared" si="1"/>
        <v>3</v>
      </c>
      <c r="G38" s="122">
        <f t="shared" si="2"/>
        <v>117</v>
      </c>
      <c r="H38" s="122">
        <f t="shared" si="3"/>
        <v>2</v>
      </c>
      <c r="I38" s="123">
        <f t="shared" si="4"/>
        <v>10</v>
      </c>
      <c r="J38" s="123">
        <f t="shared" si="5"/>
        <v>5.85</v>
      </c>
      <c r="K38" s="124">
        <f t="shared" si="6"/>
        <v>58.5</v>
      </c>
      <c r="L38" s="125"/>
      <c r="M38" s="68">
        <v>8</v>
      </c>
      <c r="N38" s="53">
        <v>3</v>
      </c>
      <c r="O38" s="53">
        <v>36</v>
      </c>
      <c r="P38" s="53">
        <v>1</v>
      </c>
      <c r="Q38" s="75"/>
      <c r="R38" s="126">
        <f t="shared" si="7"/>
        <v>16.6</v>
      </c>
      <c r="S38" s="125"/>
      <c r="T38" s="68"/>
      <c r="U38" s="53"/>
      <c r="V38" s="53"/>
      <c r="W38" s="53"/>
      <c r="X38" s="127"/>
      <c r="Y38" s="68">
        <v>8</v>
      </c>
      <c r="Z38" s="53">
        <v>3</v>
      </c>
      <c r="AA38" s="53">
        <v>36</v>
      </c>
      <c r="AB38" s="53">
        <v>1</v>
      </c>
      <c r="AC38" s="128"/>
      <c r="AD38" s="121">
        <v>7</v>
      </c>
      <c r="AE38" s="53">
        <v>0</v>
      </c>
      <c r="AF38" s="53">
        <v>38</v>
      </c>
      <c r="AG38" s="53">
        <v>0</v>
      </c>
      <c r="AH38" s="66"/>
      <c r="AI38" s="121">
        <v>5</v>
      </c>
      <c r="AJ38" s="53">
        <v>0</v>
      </c>
      <c r="AK38" s="53">
        <v>43</v>
      </c>
      <c r="AL38" s="53">
        <v>1</v>
      </c>
      <c r="AM38" s="66"/>
      <c r="AN38" s="68"/>
      <c r="AO38" s="53"/>
      <c r="AP38" s="53"/>
      <c r="AQ38" s="53"/>
      <c r="AR38" s="66"/>
      <c r="AS38" s="68"/>
      <c r="AT38" s="53"/>
      <c r="AU38" s="53"/>
      <c r="AV38" s="53"/>
      <c r="AW38" s="66"/>
      <c r="AX38" s="68"/>
      <c r="AY38" s="53"/>
      <c r="AZ38" s="53"/>
      <c r="BA38" s="53"/>
      <c r="BB38" s="66"/>
      <c r="BC38" s="68"/>
      <c r="BD38" s="53"/>
      <c r="BE38" s="53"/>
      <c r="BF38" s="53"/>
      <c r="BG38" s="116"/>
      <c r="BH38" s="68"/>
      <c r="BI38" s="53"/>
      <c r="BJ38" s="53"/>
      <c r="BK38" s="53"/>
      <c r="BL38" s="116"/>
      <c r="BM38" s="68"/>
      <c r="BN38" s="53"/>
      <c r="BO38" s="53"/>
      <c r="BP38" s="53"/>
      <c r="BQ38" s="116"/>
      <c r="BR38" s="68"/>
      <c r="BS38" s="53"/>
      <c r="BT38" s="53"/>
      <c r="BU38" s="53"/>
      <c r="BV38" s="116"/>
      <c r="BW38" s="68"/>
      <c r="BX38" s="53"/>
      <c r="BY38" s="53"/>
      <c r="BZ38" s="53"/>
      <c r="CA38" s="116"/>
      <c r="CB38" s="68"/>
      <c r="CC38" s="53"/>
      <c r="CD38" s="53"/>
      <c r="CE38" s="53"/>
      <c r="CF38" s="116"/>
      <c r="CG38" s="68"/>
      <c r="CH38" s="53"/>
      <c r="CI38" s="53"/>
      <c r="CJ38" s="53"/>
      <c r="CK38" s="116"/>
      <c r="CL38" s="68"/>
      <c r="CM38" s="53"/>
      <c r="CN38" s="53"/>
      <c r="CO38" s="122"/>
      <c r="CP38" s="11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</row>
    <row r="39" spans="2:175" s="99" customFormat="1" ht="13.5" customHeight="1">
      <c r="B39" s="17" t="s">
        <v>70</v>
      </c>
      <c r="C39" s="131" t="s">
        <v>27</v>
      </c>
      <c r="D39" s="53">
        <v>2</v>
      </c>
      <c r="E39" s="122">
        <f t="shared" si="0"/>
        <v>4</v>
      </c>
      <c r="F39" s="122">
        <f t="shared" si="1"/>
        <v>2</v>
      </c>
      <c r="G39" s="122">
        <f t="shared" si="2"/>
        <v>16</v>
      </c>
      <c r="H39" s="122">
        <f t="shared" si="3"/>
        <v>1</v>
      </c>
      <c r="I39" s="123">
        <f t="shared" si="4"/>
        <v>4</v>
      </c>
      <c r="J39" s="123">
        <f t="shared" si="5"/>
        <v>4</v>
      </c>
      <c r="K39" s="124">
        <f t="shared" si="6"/>
        <v>16</v>
      </c>
      <c r="L39" s="125"/>
      <c r="M39" s="121">
        <v>4</v>
      </c>
      <c r="N39" s="53">
        <v>2</v>
      </c>
      <c r="O39" s="53">
        <v>16</v>
      </c>
      <c r="P39" s="53">
        <v>1</v>
      </c>
      <c r="Q39" s="75"/>
      <c r="R39" s="126">
        <f t="shared" si="7"/>
        <v>16.8</v>
      </c>
      <c r="S39" s="125"/>
      <c r="T39" s="68"/>
      <c r="U39" s="53"/>
      <c r="V39" s="53"/>
      <c r="W39" s="53"/>
      <c r="X39" s="127"/>
      <c r="Y39" s="68"/>
      <c r="Z39" s="53"/>
      <c r="AA39" s="53"/>
      <c r="AB39" s="53"/>
      <c r="AC39" s="128"/>
      <c r="AD39" s="121"/>
      <c r="AE39" s="53"/>
      <c r="AF39" s="53"/>
      <c r="AG39" s="53"/>
      <c r="AH39" s="66"/>
      <c r="AI39" s="121">
        <v>4</v>
      </c>
      <c r="AJ39" s="53">
        <v>2</v>
      </c>
      <c r="AK39" s="53">
        <v>16</v>
      </c>
      <c r="AL39" s="53">
        <v>1</v>
      </c>
      <c r="AM39" s="66"/>
      <c r="AN39" s="68"/>
      <c r="AO39" s="53"/>
      <c r="AP39" s="53"/>
      <c r="AQ39" s="53"/>
      <c r="AR39" s="66"/>
      <c r="AS39" s="68"/>
      <c r="AT39" s="53"/>
      <c r="AU39" s="53"/>
      <c r="AV39" s="53"/>
      <c r="AW39" s="66"/>
      <c r="AX39" s="68"/>
      <c r="AY39" s="53"/>
      <c r="AZ39" s="53"/>
      <c r="BA39" s="53"/>
      <c r="BB39" s="66"/>
      <c r="BC39" s="68"/>
      <c r="BD39" s="53"/>
      <c r="BE39" s="53"/>
      <c r="BF39" s="53"/>
      <c r="BG39" s="116"/>
      <c r="BH39" s="68"/>
      <c r="BI39" s="53"/>
      <c r="BJ39" s="53"/>
      <c r="BK39" s="53"/>
      <c r="BL39" s="116"/>
      <c r="BM39" s="68"/>
      <c r="BN39" s="53"/>
      <c r="BO39" s="53"/>
      <c r="BP39" s="53"/>
      <c r="BQ39" s="116"/>
      <c r="BR39" s="68"/>
      <c r="BS39" s="53"/>
      <c r="BT39" s="53"/>
      <c r="BU39" s="53"/>
      <c r="BV39" s="116"/>
      <c r="BW39" s="68"/>
      <c r="BX39" s="53"/>
      <c r="BY39" s="53"/>
      <c r="BZ39" s="53"/>
      <c r="CA39" s="116"/>
      <c r="CB39" s="68"/>
      <c r="CC39" s="53"/>
      <c r="CD39" s="53"/>
      <c r="CE39" s="53"/>
      <c r="CF39" s="116"/>
      <c r="CG39" s="68"/>
      <c r="CH39" s="53"/>
      <c r="CI39" s="53"/>
      <c r="CJ39" s="53"/>
      <c r="CK39" s="116"/>
      <c r="CL39" s="68"/>
      <c r="CM39" s="53"/>
      <c r="CN39" s="53"/>
      <c r="CO39" s="122"/>
      <c r="CP39" s="11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</row>
    <row r="40" spans="2:175" s="99" customFormat="1" ht="13.5" customHeight="1">
      <c r="B40" s="17" t="s">
        <v>181</v>
      </c>
      <c r="C40" s="131"/>
      <c r="D40" s="53"/>
      <c r="E40" s="122"/>
      <c r="F40" s="122"/>
      <c r="G40" s="122"/>
      <c r="H40" s="122"/>
      <c r="I40" s="123"/>
      <c r="J40" s="123"/>
      <c r="K40" s="124"/>
      <c r="L40" s="125"/>
      <c r="M40" s="68"/>
      <c r="N40" s="53"/>
      <c r="O40" s="53"/>
      <c r="P40" s="53"/>
      <c r="Q40" s="75"/>
      <c r="R40" s="126"/>
      <c r="S40" s="125"/>
      <c r="T40" s="68"/>
      <c r="U40" s="53"/>
      <c r="V40" s="53"/>
      <c r="W40" s="53"/>
      <c r="X40" s="127"/>
      <c r="Y40" s="68"/>
      <c r="Z40" s="53"/>
      <c r="AA40" s="53"/>
      <c r="AB40" s="53"/>
      <c r="AC40" s="128"/>
      <c r="AD40" s="121"/>
      <c r="AE40" s="53"/>
      <c r="AF40" s="53"/>
      <c r="AG40" s="53"/>
      <c r="AH40" s="66"/>
      <c r="AI40" s="121"/>
      <c r="AJ40" s="53"/>
      <c r="AK40" s="53"/>
      <c r="AL40" s="53"/>
      <c r="AM40" s="66"/>
      <c r="AN40" s="68"/>
      <c r="AO40" s="53"/>
      <c r="AP40" s="53"/>
      <c r="AQ40" s="53"/>
      <c r="AR40" s="66"/>
      <c r="AS40" s="68"/>
      <c r="AT40" s="53"/>
      <c r="AU40" s="53"/>
      <c r="AV40" s="53"/>
      <c r="AW40" s="66"/>
      <c r="AX40" s="68"/>
      <c r="AY40" s="53"/>
      <c r="AZ40" s="53"/>
      <c r="BA40" s="53"/>
      <c r="BB40" s="66"/>
      <c r="BC40" s="68"/>
      <c r="BD40" s="53"/>
      <c r="BE40" s="53"/>
      <c r="BF40" s="53"/>
      <c r="BG40" s="116"/>
      <c r="BH40" s="68"/>
      <c r="BI40" s="53"/>
      <c r="BJ40" s="53"/>
      <c r="BK40" s="53"/>
      <c r="BL40" s="116"/>
      <c r="BM40" s="68"/>
      <c r="BN40" s="53"/>
      <c r="BO40" s="53"/>
      <c r="BP40" s="53"/>
      <c r="BQ40" s="116"/>
      <c r="BR40" s="68"/>
      <c r="BS40" s="53"/>
      <c r="BT40" s="53"/>
      <c r="BU40" s="53"/>
      <c r="BV40" s="116"/>
      <c r="BW40" s="68"/>
      <c r="BX40" s="53"/>
      <c r="BY40" s="53"/>
      <c r="BZ40" s="53"/>
      <c r="CA40" s="116"/>
      <c r="CB40" s="68"/>
      <c r="CC40" s="53"/>
      <c r="CD40" s="53"/>
      <c r="CE40" s="53"/>
      <c r="CF40" s="116"/>
      <c r="CG40" s="68"/>
      <c r="CH40" s="53"/>
      <c r="CI40" s="53"/>
      <c r="CJ40" s="53"/>
      <c r="CK40" s="116"/>
      <c r="CL40" s="68"/>
      <c r="CM40" s="53"/>
      <c r="CN40" s="53"/>
      <c r="CO40" s="122"/>
      <c r="CP40" s="11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</row>
    <row r="41" spans="2:175" s="99" customFormat="1" ht="13.5" customHeight="1">
      <c r="B41" s="17" t="s">
        <v>179</v>
      </c>
      <c r="C41" s="131"/>
      <c r="D41" s="53"/>
      <c r="E41" s="122"/>
      <c r="F41" s="122"/>
      <c r="G41" s="122"/>
      <c r="H41" s="122"/>
      <c r="I41" s="123"/>
      <c r="J41" s="123"/>
      <c r="K41" s="124"/>
      <c r="L41" s="125"/>
      <c r="M41" s="68"/>
      <c r="N41" s="53"/>
      <c r="O41" s="53"/>
      <c r="P41" s="53"/>
      <c r="Q41" s="75"/>
      <c r="R41" s="126"/>
      <c r="S41" s="125"/>
      <c r="T41" s="68"/>
      <c r="U41" s="53"/>
      <c r="V41" s="53"/>
      <c r="W41" s="53"/>
      <c r="X41" s="127"/>
      <c r="Y41" s="68"/>
      <c r="Z41" s="53"/>
      <c r="AA41" s="53"/>
      <c r="AB41" s="53"/>
      <c r="AC41" s="128"/>
      <c r="AD41" s="121"/>
      <c r="AE41" s="53"/>
      <c r="AF41" s="53"/>
      <c r="AG41" s="53"/>
      <c r="AH41" s="66"/>
      <c r="AI41" s="121"/>
      <c r="AJ41" s="53"/>
      <c r="AK41" s="53"/>
      <c r="AL41" s="53"/>
      <c r="AM41" s="66"/>
      <c r="AN41" s="68"/>
      <c r="AO41" s="53"/>
      <c r="AP41" s="53"/>
      <c r="AQ41" s="53"/>
      <c r="AR41" s="66"/>
      <c r="AS41" s="68"/>
      <c r="AT41" s="53"/>
      <c r="AU41" s="53"/>
      <c r="AV41" s="53"/>
      <c r="AW41" s="66"/>
      <c r="AX41" s="68"/>
      <c r="AY41" s="53"/>
      <c r="AZ41" s="53"/>
      <c r="BA41" s="53"/>
      <c r="BB41" s="66"/>
      <c r="BC41" s="68"/>
      <c r="BD41" s="53"/>
      <c r="BE41" s="53"/>
      <c r="BF41" s="53"/>
      <c r="BG41" s="116"/>
      <c r="BH41" s="68"/>
      <c r="BI41" s="53"/>
      <c r="BJ41" s="53"/>
      <c r="BK41" s="53"/>
      <c r="BL41" s="116"/>
      <c r="BM41" s="68"/>
      <c r="BN41" s="53"/>
      <c r="BO41" s="53"/>
      <c r="BP41" s="53"/>
      <c r="BQ41" s="116"/>
      <c r="BR41" s="68"/>
      <c r="BS41" s="53"/>
      <c r="BT41" s="53"/>
      <c r="BU41" s="53"/>
      <c r="BV41" s="116"/>
      <c r="BW41" s="68"/>
      <c r="BX41" s="53"/>
      <c r="BY41" s="53"/>
      <c r="BZ41" s="53"/>
      <c r="CA41" s="116"/>
      <c r="CB41" s="68"/>
      <c r="CC41" s="53"/>
      <c r="CD41" s="53"/>
      <c r="CE41" s="53"/>
      <c r="CF41" s="116"/>
      <c r="CG41" s="68"/>
      <c r="CH41" s="53"/>
      <c r="CI41" s="53"/>
      <c r="CJ41" s="53"/>
      <c r="CK41" s="116"/>
      <c r="CL41" s="68"/>
      <c r="CM41" s="53"/>
      <c r="CN41" s="53"/>
      <c r="CO41" s="122"/>
      <c r="CP41" s="11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</row>
    <row r="42" spans="2:175" s="99" customFormat="1" ht="13.5" customHeight="1">
      <c r="B42" s="17" t="s">
        <v>176</v>
      </c>
      <c r="C42" s="131"/>
      <c r="D42" s="53">
        <v>1</v>
      </c>
      <c r="E42" s="122">
        <f t="shared" si="0"/>
        <v>11</v>
      </c>
      <c r="F42" s="122">
        <f t="shared" si="1"/>
        <v>0</v>
      </c>
      <c r="G42" s="122">
        <f t="shared" si="2"/>
        <v>68</v>
      </c>
      <c r="H42" s="122">
        <f t="shared" si="3"/>
        <v>2</v>
      </c>
      <c r="I42" s="123">
        <f t="shared" si="4"/>
        <v>5.5</v>
      </c>
      <c r="J42" s="123">
        <f t="shared" si="5"/>
        <v>6.181818181818182</v>
      </c>
      <c r="K42" s="124">
        <f t="shared" si="6"/>
        <v>34</v>
      </c>
      <c r="L42" s="125"/>
      <c r="M42" s="68">
        <v>11</v>
      </c>
      <c r="N42" s="53">
        <v>0</v>
      </c>
      <c r="O42" s="53">
        <v>68</v>
      </c>
      <c r="P42" s="53">
        <v>2</v>
      </c>
      <c r="Q42" s="75"/>
      <c r="R42" s="126">
        <f t="shared" si="7"/>
        <v>26.4</v>
      </c>
      <c r="S42" s="125"/>
      <c r="T42" s="68"/>
      <c r="U42" s="53"/>
      <c r="V42" s="53"/>
      <c r="W42" s="53"/>
      <c r="X42" s="127"/>
      <c r="Y42" s="68"/>
      <c r="Z42" s="53"/>
      <c r="AA42" s="53"/>
      <c r="AB42" s="53"/>
      <c r="AC42" s="128"/>
      <c r="AD42" s="121"/>
      <c r="AE42" s="53"/>
      <c r="AF42" s="53"/>
      <c r="AG42" s="53"/>
      <c r="AH42" s="66"/>
      <c r="AI42" s="121"/>
      <c r="AJ42" s="53"/>
      <c r="AK42" s="53"/>
      <c r="AL42" s="53"/>
      <c r="AM42" s="66"/>
      <c r="AN42" s="68"/>
      <c r="AO42" s="53"/>
      <c r="AP42" s="53"/>
      <c r="AQ42" s="53"/>
      <c r="AR42" s="66"/>
      <c r="AS42" s="68">
        <v>11</v>
      </c>
      <c r="AT42" s="53">
        <v>0</v>
      </c>
      <c r="AU42" s="53">
        <v>68</v>
      </c>
      <c r="AV42" s="53">
        <v>2</v>
      </c>
      <c r="AW42" s="66"/>
      <c r="AX42" s="68"/>
      <c r="AY42" s="53"/>
      <c r="AZ42" s="53"/>
      <c r="BA42" s="53"/>
      <c r="BB42" s="66"/>
      <c r="BC42" s="68"/>
      <c r="BD42" s="53"/>
      <c r="BE42" s="53"/>
      <c r="BF42" s="53"/>
      <c r="BG42" s="116"/>
      <c r="BH42" s="68"/>
      <c r="BI42" s="53"/>
      <c r="BJ42" s="53"/>
      <c r="BK42" s="53"/>
      <c r="BL42" s="116"/>
      <c r="BM42" s="68"/>
      <c r="BN42" s="53"/>
      <c r="BO42" s="53"/>
      <c r="BP42" s="53"/>
      <c r="BQ42" s="116"/>
      <c r="BR42" s="68"/>
      <c r="BS42" s="53"/>
      <c r="BT42" s="53"/>
      <c r="BU42" s="53"/>
      <c r="BV42" s="116"/>
      <c r="BW42" s="68"/>
      <c r="BX42" s="53"/>
      <c r="BY42" s="53"/>
      <c r="BZ42" s="53"/>
      <c r="CA42" s="116"/>
      <c r="CB42" s="68"/>
      <c r="CC42" s="53"/>
      <c r="CD42" s="53"/>
      <c r="CE42" s="53"/>
      <c r="CF42" s="116"/>
      <c r="CG42" s="68"/>
      <c r="CH42" s="53"/>
      <c r="CI42" s="53"/>
      <c r="CJ42" s="53"/>
      <c r="CK42" s="116"/>
      <c r="CL42" s="68"/>
      <c r="CM42" s="53"/>
      <c r="CN42" s="53"/>
      <c r="CO42" s="122"/>
      <c r="CP42" s="11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</row>
    <row r="43" spans="2:175" s="99" customFormat="1" ht="13.5" customHeight="1">
      <c r="B43" s="17" t="s">
        <v>245</v>
      </c>
      <c r="C43" s="131" t="s">
        <v>27</v>
      </c>
      <c r="D43" s="53">
        <v>2</v>
      </c>
      <c r="E43" s="122">
        <f t="shared" si="0"/>
        <v>8</v>
      </c>
      <c r="F43" s="122">
        <f t="shared" si="1"/>
        <v>0</v>
      </c>
      <c r="G43" s="122">
        <f t="shared" si="2"/>
        <v>52</v>
      </c>
      <c r="H43" s="122">
        <f t="shared" si="3"/>
        <v>1</v>
      </c>
      <c r="I43" s="123">
        <f t="shared" si="4"/>
        <v>8</v>
      </c>
      <c r="J43" s="123">
        <f t="shared" si="5"/>
        <v>6.5</v>
      </c>
      <c r="K43" s="124">
        <f t="shared" si="6"/>
        <v>52</v>
      </c>
      <c r="L43" s="125"/>
      <c r="M43" s="68">
        <v>4</v>
      </c>
      <c r="N43" s="53">
        <v>0</v>
      </c>
      <c r="O43" s="53">
        <v>39</v>
      </c>
      <c r="P43" s="53">
        <v>1</v>
      </c>
      <c r="Q43" s="75"/>
      <c r="R43" s="126">
        <f t="shared" si="7"/>
        <v>9.6</v>
      </c>
      <c r="S43" s="125"/>
      <c r="T43" s="68"/>
      <c r="U43" s="53"/>
      <c r="V43" s="53"/>
      <c r="W43" s="53"/>
      <c r="X43" s="127"/>
      <c r="Y43" s="68"/>
      <c r="Z43" s="53"/>
      <c r="AA43" s="53"/>
      <c r="AB43" s="53"/>
      <c r="AC43" s="128"/>
      <c r="AD43" s="121"/>
      <c r="AE43" s="53"/>
      <c r="AF43" s="53"/>
      <c r="AG43" s="53"/>
      <c r="AH43" s="66"/>
      <c r="AI43" s="121"/>
      <c r="AJ43" s="53"/>
      <c r="AK43" s="53"/>
      <c r="AL43" s="53"/>
      <c r="AM43" s="66"/>
      <c r="AN43" s="68"/>
      <c r="AO43" s="53"/>
      <c r="AP43" s="53"/>
      <c r="AQ43" s="53"/>
      <c r="AR43" s="66"/>
      <c r="AS43" s="68"/>
      <c r="AT43" s="53"/>
      <c r="AU43" s="53"/>
      <c r="AV43" s="53"/>
      <c r="AW43" s="66"/>
      <c r="AX43" s="68"/>
      <c r="AY43" s="53"/>
      <c r="AZ43" s="53"/>
      <c r="BA43" s="53"/>
      <c r="BB43" s="66"/>
      <c r="BC43" s="68"/>
      <c r="BD43" s="53"/>
      <c r="BE43" s="53"/>
      <c r="BF43" s="53"/>
      <c r="BG43" s="116"/>
      <c r="BH43" s="68">
        <v>4</v>
      </c>
      <c r="BI43" s="53">
        <v>0</v>
      </c>
      <c r="BJ43" s="53">
        <v>13</v>
      </c>
      <c r="BK43" s="53">
        <v>0</v>
      </c>
      <c r="BL43" s="116"/>
      <c r="BM43" s="68"/>
      <c r="BN43" s="53"/>
      <c r="BO43" s="53"/>
      <c r="BP43" s="53"/>
      <c r="BQ43" s="116"/>
      <c r="BR43" s="68">
        <v>4</v>
      </c>
      <c r="BS43" s="53">
        <v>0</v>
      </c>
      <c r="BT43" s="53">
        <v>39</v>
      </c>
      <c r="BU43" s="53">
        <v>1</v>
      </c>
      <c r="BV43" s="116"/>
      <c r="BW43" s="68"/>
      <c r="BX43" s="53"/>
      <c r="BY43" s="53"/>
      <c r="BZ43" s="53"/>
      <c r="CA43" s="116"/>
      <c r="CB43" s="68"/>
      <c r="CC43" s="53"/>
      <c r="CD43" s="53"/>
      <c r="CE43" s="53"/>
      <c r="CF43" s="116"/>
      <c r="CG43" s="68"/>
      <c r="CH43" s="53"/>
      <c r="CI43" s="53"/>
      <c r="CJ43" s="53"/>
      <c r="CK43" s="116"/>
      <c r="CL43" s="68"/>
      <c r="CM43" s="53"/>
      <c r="CN43" s="53"/>
      <c r="CO43" s="122"/>
      <c r="CP43" s="11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</row>
    <row r="44" spans="2:175" s="99" customFormat="1" ht="13.5" customHeight="1">
      <c r="B44" s="17" t="s">
        <v>170</v>
      </c>
      <c r="C44" s="131"/>
      <c r="D44" s="53">
        <v>1</v>
      </c>
      <c r="E44" s="122">
        <f t="shared" si="0"/>
        <v>5</v>
      </c>
      <c r="F44" s="122">
        <f t="shared" si="1"/>
        <v>1</v>
      </c>
      <c r="G44" s="122">
        <f t="shared" si="2"/>
        <v>23</v>
      </c>
      <c r="H44" s="122">
        <f t="shared" si="3"/>
        <v>2</v>
      </c>
      <c r="I44" s="123">
        <f t="shared" si="4"/>
        <v>2.5</v>
      </c>
      <c r="J44" s="123">
        <f t="shared" si="5"/>
        <v>4.6</v>
      </c>
      <c r="K44" s="124">
        <f t="shared" si="6"/>
        <v>11.5</v>
      </c>
      <c r="L44" s="125"/>
      <c r="M44" s="121">
        <v>5</v>
      </c>
      <c r="N44" s="53">
        <v>1</v>
      </c>
      <c r="O44" s="53">
        <v>23</v>
      </c>
      <c r="P44" s="53">
        <v>2</v>
      </c>
      <c r="Q44" s="75"/>
      <c r="R44" s="126">
        <f t="shared" si="7"/>
        <v>35.4</v>
      </c>
      <c r="S44" s="125"/>
      <c r="T44" s="68"/>
      <c r="U44" s="53"/>
      <c r="V44" s="53"/>
      <c r="W44" s="53"/>
      <c r="X44" s="127"/>
      <c r="Y44" s="68"/>
      <c r="Z44" s="53"/>
      <c r="AA44" s="53"/>
      <c r="AB44" s="53"/>
      <c r="AC44" s="128"/>
      <c r="AD44" s="121"/>
      <c r="AE44" s="53"/>
      <c r="AF44" s="53"/>
      <c r="AG44" s="53"/>
      <c r="AH44" s="66"/>
      <c r="AI44" s="121">
        <v>5</v>
      </c>
      <c r="AJ44" s="53">
        <v>1</v>
      </c>
      <c r="AK44" s="53">
        <v>23</v>
      </c>
      <c r="AL44" s="53">
        <v>2</v>
      </c>
      <c r="AM44" s="66"/>
      <c r="AN44" s="68"/>
      <c r="AO44" s="53"/>
      <c r="AP44" s="53"/>
      <c r="AQ44" s="53"/>
      <c r="AR44" s="66"/>
      <c r="AS44" s="68"/>
      <c r="AT44" s="53"/>
      <c r="AU44" s="53"/>
      <c r="AV44" s="53"/>
      <c r="AW44" s="66"/>
      <c r="AX44" s="68"/>
      <c r="AY44" s="53"/>
      <c r="AZ44" s="53"/>
      <c r="BA44" s="53"/>
      <c r="BB44" s="66"/>
      <c r="BC44" s="68"/>
      <c r="BD44" s="53"/>
      <c r="BE44" s="53"/>
      <c r="BF44" s="53"/>
      <c r="BG44" s="116"/>
      <c r="BH44" s="68"/>
      <c r="BI44" s="53"/>
      <c r="BJ44" s="53"/>
      <c r="BK44" s="53"/>
      <c r="BL44" s="116"/>
      <c r="BM44" s="68"/>
      <c r="BN44" s="53"/>
      <c r="BO44" s="53"/>
      <c r="BP44" s="53"/>
      <c r="BQ44" s="116"/>
      <c r="BR44" s="68"/>
      <c r="BS44" s="53"/>
      <c r="BT44" s="53"/>
      <c r="BU44" s="53"/>
      <c r="BV44" s="116"/>
      <c r="BW44" s="68"/>
      <c r="BX44" s="53"/>
      <c r="BY44" s="53"/>
      <c r="BZ44" s="53"/>
      <c r="CA44" s="116"/>
      <c r="CB44" s="68"/>
      <c r="CC44" s="53"/>
      <c r="CD44" s="53"/>
      <c r="CE44" s="53"/>
      <c r="CF44" s="116"/>
      <c r="CG44" s="68"/>
      <c r="CH44" s="53"/>
      <c r="CI44" s="53"/>
      <c r="CJ44" s="53"/>
      <c r="CK44" s="116"/>
      <c r="CL44" s="68"/>
      <c r="CM44" s="53"/>
      <c r="CN44" s="53"/>
      <c r="CO44" s="122"/>
      <c r="CP44" s="11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</row>
    <row r="45" spans="2:175" s="99" customFormat="1" ht="13.5" customHeight="1">
      <c r="B45" s="17" t="s">
        <v>247</v>
      </c>
      <c r="C45" s="131" t="s">
        <v>27</v>
      </c>
      <c r="D45" s="53">
        <v>2</v>
      </c>
      <c r="E45" s="122">
        <f t="shared" si="0"/>
        <v>8</v>
      </c>
      <c r="F45" s="122">
        <f t="shared" si="1"/>
        <v>0</v>
      </c>
      <c r="G45" s="122">
        <f t="shared" si="2"/>
        <v>48</v>
      </c>
      <c r="H45" s="122">
        <f t="shared" si="3"/>
        <v>2</v>
      </c>
      <c r="I45" s="123">
        <f t="shared" si="4"/>
        <v>4</v>
      </c>
      <c r="J45" s="123">
        <f t="shared" si="5"/>
        <v>6</v>
      </c>
      <c r="K45" s="124">
        <f t="shared" si="6"/>
        <v>24</v>
      </c>
      <c r="L45" s="125"/>
      <c r="M45" s="68">
        <v>8</v>
      </c>
      <c r="N45" s="53">
        <v>0</v>
      </c>
      <c r="O45" s="53">
        <v>48</v>
      </c>
      <c r="P45" s="53">
        <v>2</v>
      </c>
      <c r="Q45" s="75"/>
      <c r="R45" s="126">
        <f t="shared" si="7"/>
        <v>30.4</v>
      </c>
      <c r="S45" s="125"/>
      <c r="T45" s="68"/>
      <c r="U45" s="53"/>
      <c r="V45" s="53"/>
      <c r="W45" s="53"/>
      <c r="X45" s="127"/>
      <c r="Y45" s="68"/>
      <c r="Z45" s="53"/>
      <c r="AA45" s="53"/>
      <c r="AB45" s="53"/>
      <c r="AC45" s="128"/>
      <c r="AD45" s="121"/>
      <c r="AE45" s="53"/>
      <c r="AF45" s="53"/>
      <c r="AG45" s="53"/>
      <c r="AH45" s="66"/>
      <c r="AI45" s="121"/>
      <c r="AJ45" s="53"/>
      <c r="AK45" s="53"/>
      <c r="AL45" s="53"/>
      <c r="AM45" s="66"/>
      <c r="AN45" s="68"/>
      <c r="AO45" s="53"/>
      <c r="AP45" s="53"/>
      <c r="AQ45" s="53"/>
      <c r="AR45" s="66"/>
      <c r="AS45" s="68"/>
      <c r="AT45" s="53"/>
      <c r="AU45" s="53"/>
      <c r="AV45" s="53"/>
      <c r="AW45" s="66"/>
      <c r="AX45" s="68"/>
      <c r="AY45" s="53"/>
      <c r="AZ45" s="53"/>
      <c r="BA45" s="53"/>
      <c r="BB45" s="66"/>
      <c r="BC45" s="68"/>
      <c r="BD45" s="53"/>
      <c r="BE45" s="53"/>
      <c r="BF45" s="53"/>
      <c r="BG45" s="116"/>
      <c r="BH45" s="68"/>
      <c r="BI45" s="53"/>
      <c r="BJ45" s="53"/>
      <c r="BK45" s="53"/>
      <c r="BL45" s="116"/>
      <c r="BM45" s="68"/>
      <c r="BN45" s="53"/>
      <c r="BO45" s="53"/>
      <c r="BP45" s="53"/>
      <c r="BQ45" s="116"/>
      <c r="BR45" s="68"/>
      <c r="BS45" s="53"/>
      <c r="BT45" s="53"/>
      <c r="BU45" s="53"/>
      <c r="BV45" s="116"/>
      <c r="BW45" s="68"/>
      <c r="BX45" s="53"/>
      <c r="BY45" s="53"/>
      <c r="BZ45" s="53"/>
      <c r="CA45" s="116"/>
      <c r="CB45" s="68">
        <v>8</v>
      </c>
      <c r="CC45" s="53">
        <v>0</v>
      </c>
      <c r="CD45" s="53">
        <v>48</v>
      </c>
      <c r="CE45" s="53">
        <v>2</v>
      </c>
      <c r="CF45" s="116"/>
      <c r="CG45" s="68"/>
      <c r="CH45" s="53"/>
      <c r="CI45" s="53"/>
      <c r="CJ45" s="53"/>
      <c r="CK45" s="116"/>
      <c r="CL45" s="68"/>
      <c r="CM45" s="53"/>
      <c r="CN45" s="53"/>
      <c r="CO45" s="122"/>
      <c r="CP45" s="11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</row>
    <row r="46" spans="2:175" s="99" customFormat="1" ht="13.5" customHeight="1">
      <c r="B46" s="17" t="s">
        <v>65</v>
      </c>
      <c r="C46" s="131" t="s">
        <v>27</v>
      </c>
      <c r="D46" s="53">
        <v>3</v>
      </c>
      <c r="E46" s="122">
        <f t="shared" si="0"/>
        <v>2</v>
      </c>
      <c r="F46" s="122">
        <f t="shared" si="1"/>
        <v>1</v>
      </c>
      <c r="G46" s="122">
        <f t="shared" si="2"/>
        <v>5</v>
      </c>
      <c r="H46" s="122">
        <f t="shared" si="3"/>
        <v>0</v>
      </c>
      <c r="I46" s="123" t="str">
        <f t="shared" si="4"/>
        <v>-</v>
      </c>
      <c r="J46" s="123">
        <f t="shared" si="5"/>
        <v>2.5</v>
      </c>
      <c r="K46" s="124" t="str">
        <f t="shared" si="6"/>
        <v>-</v>
      </c>
      <c r="L46" s="125"/>
      <c r="M46" s="68">
        <v>2</v>
      </c>
      <c r="N46" s="53">
        <v>1</v>
      </c>
      <c r="O46" s="53">
        <v>5</v>
      </c>
      <c r="P46" s="53">
        <v>0</v>
      </c>
      <c r="Q46" s="75"/>
      <c r="R46" s="126">
        <f t="shared" si="7"/>
        <v>-1</v>
      </c>
      <c r="S46" s="125"/>
      <c r="T46" s="68"/>
      <c r="U46" s="53"/>
      <c r="V46" s="53"/>
      <c r="W46" s="53"/>
      <c r="X46" s="127"/>
      <c r="Y46" s="68"/>
      <c r="Z46" s="53"/>
      <c r="AA46" s="53"/>
      <c r="AB46" s="53"/>
      <c r="AC46" s="128"/>
      <c r="AD46" s="121"/>
      <c r="AE46" s="53"/>
      <c r="AF46" s="53"/>
      <c r="AG46" s="53"/>
      <c r="AH46" s="66"/>
      <c r="AI46" s="121"/>
      <c r="AJ46" s="53"/>
      <c r="AK46" s="53"/>
      <c r="AL46" s="53"/>
      <c r="AM46" s="66"/>
      <c r="AN46" s="68"/>
      <c r="AO46" s="53"/>
      <c r="AP46" s="53"/>
      <c r="AQ46" s="53"/>
      <c r="AR46" s="66"/>
      <c r="AS46" s="68"/>
      <c r="AT46" s="53"/>
      <c r="AU46" s="53"/>
      <c r="AV46" s="53"/>
      <c r="AW46" s="66"/>
      <c r="AX46" s="68">
        <v>2</v>
      </c>
      <c r="AY46" s="53">
        <v>1</v>
      </c>
      <c r="AZ46" s="53">
        <v>5</v>
      </c>
      <c r="BA46" s="53">
        <v>0</v>
      </c>
      <c r="BB46" s="66"/>
      <c r="BC46" s="68"/>
      <c r="BD46" s="53"/>
      <c r="BE46" s="53"/>
      <c r="BF46" s="53"/>
      <c r="BG46" s="116"/>
      <c r="BH46" s="68"/>
      <c r="BI46" s="53"/>
      <c r="BJ46" s="53"/>
      <c r="BK46" s="53"/>
      <c r="BL46" s="116"/>
      <c r="BM46" s="68"/>
      <c r="BN46" s="53"/>
      <c r="BO46" s="53"/>
      <c r="BP46" s="53"/>
      <c r="BQ46" s="116"/>
      <c r="BR46" s="68"/>
      <c r="BS46" s="53"/>
      <c r="BT46" s="53"/>
      <c r="BU46" s="53"/>
      <c r="BV46" s="116"/>
      <c r="BW46" s="68"/>
      <c r="BX46" s="53"/>
      <c r="BY46" s="53"/>
      <c r="BZ46" s="53"/>
      <c r="CA46" s="116"/>
      <c r="CB46" s="68"/>
      <c r="CC46" s="53"/>
      <c r="CD46" s="53"/>
      <c r="CE46" s="53"/>
      <c r="CF46" s="116"/>
      <c r="CG46" s="68"/>
      <c r="CH46" s="53"/>
      <c r="CI46" s="53"/>
      <c r="CJ46" s="53"/>
      <c r="CK46" s="116"/>
      <c r="CL46" s="68"/>
      <c r="CM46" s="53"/>
      <c r="CN46" s="53"/>
      <c r="CO46" s="122"/>
      <c r="CP46" s="11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</row>
    <row r="47" spans="2:175" s="99" customFormat="1" ht="13.5" customHeight="1">
      <c r="B47" s="17" t="s">
        <v>168</v>
      </c>
      <c r="C47" s="131" t="s">
        <v>31</v>
      </c>
      <c r="D47" s="53"/>
      <c r="E47" s="122"/>
      <c r="F47" s="122"/>
      <c r="G47" s="122"/>
      <c r="H47" s="122"/>
      <c r="I47" s="123"/>
      <c r="J47" s="123"/>
      <c r="K47" s="124"/>
      <c r="L47" s="125"/>
      <c r="M47" s="68"/>
      <c r="N47" s="53"/>
      <c r="O47" s="53"/>
      <c r="P47" s="53"/>
      <c r="Q47" s="75"/>
      <c r="R47" s="126"/>
      <c r="S47" s="125"/>
      <c r="T47" s="68"/>
      <c r="U47" s="53"/>
      <c r="V47" s="53"/>
      <c r="W47" s="53"/>
      <c r="X47" s="127"/>
      <c r="Y47" s="68"/>
      <c r="Z47" s="53"/>
      <c r="AA47" s="53"/>
      <c r="AB47" s="53"/>
      <c r="AC47" s="128"/>
      <c r="AD47" s="121"/>
      <c r="AE47" s="53"/>
      <c r="AF47" s="53"/>
      <c r="AG47" s="53"/>
      <c r="AH47" s="66"/>
      <c r="AI47" s="121"/>
      <c r="AJ47" s="53"/>
      <c r="AK47" s="53"/>
      <c r="AL47" s="53"/>
      <c r="AM47" s="66"/>
      <c r="AN47" s="68"/>
      <c r="AO47" s="53"/>
      <c r="AP47" s="53"/>
      <c r="AQ47" s="53"/>
      <c r="AR47" s="66"/>
      <c r="AS47" s="68"/>
      <c r="AT47" s="53"/>
      <c r="AU47" s="53"/>
      <c r="AV47" s="53"/>
      <c r="AW47" s="66"/>
      <c r="AX47" s="68"/>
      <c r="AY47" s="53"/>
      <c r="AZ47" s="53"/>
      <c r="BA47" s="53"/>
      <c r="BB47" s="66"/>
      <c r="BC47" s="68"/>
      <c r="BD47" s="53"/>
      <c r="BE47" s="53"/>
      <c r="BF47" s="53"/>
      <c r="BG47" s="116"/>
      <c r="BH47" s="68"/>
      <c r="BI47" s="53"/>
      <c r="BJ47" s="53"/>
      <c r="BK47" s="53"/>
      <c r="BL47" s="116"/>
      <c r="BM47" s="68"/>
      <c r="BN47" s="53"/>
      <c r="BO47" s="53"/>
      <c r="BP47" s="53"/>
      <c r="BQ47" s="116"/>
      <c r="BR47" s="68"/>
      <c r="BS47" s="53"/>
      <c r="BT47" s="53"/>
      <c r="BU47" s="53"/>
      <c r="BV47" s="116"/>
      <c r="BW47" s="68"/>
      <c r="BX47" s="53"/>
      <c r="BY47" s="53"/>
      <c r="BZ47" s="53"/>
      <c r="CA47" s="116"/>
      <c r="CB47" s="68"/>
      <c r="CC47" s="53"/>
      <c r="CD47" s="53"/>
      <c r="CE47" s="53"/>
      <c r="CF47" s="116"/>
      <c r="CG47" s="68"/>
      <c r="CH47" s="53"/>
      <c r="CI47" s="53"/>
      <c r="CJ47" s="53"/>
      <c r="CK47" s="116"/>
      <c r="CL47" s="68"/>
      <c r="CM47" s="53"/>
      <c r="CN47" s="53"/>
      <c r="CO47" s="122"/>
      <c r="CP47" s="11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</row>
    <row r="48" spans="2:175" s="99" customFormat="1" ht="13.5" customHeight="1">
      <c r="B48" s="17" t="s">
        <v>173</v>
      </c>
      <c r="C48" s="131" t="s">
        <v>27</v>
      </c>
      <c r="D48" s="53"/>
      <c r="E48" s="122"/>
      <c r="F48" s="122"/>
      <c r="G48" s="122"/>
      <c r="H48" s="122"/>
      <c r="I48" s="123"/>
      <c r="J48" s="123"/>
      <c r="K48" s="124"/>
      <c r="L48" s="125"/>
      <c r="M48" s="68"/>
      <c r="N48" s="53"/>
      <c r="O48" s="53"/>
      <c r="P48" s="53"/>
      <c r="Q48" s="75"/>
      <c r="R48" s="126"/>
      <c r="S48" s="125"/>
      <c r="T48" s="68"/>
      <c r="U48" s="53"/>
      <c r="V48" s="53"/>
      <c r="W48" s="53"/>
      <c r="X48" s="127"/>
      <c r="Y48" s="68"/>
      <c r="Z48" s="53"/>
      <c r="AA48" s="53"/>
      <c r="AB48" s="53"/>
      <c r="AC48" s="128"/>
      <c r="AD48" s="121"/>
      <c r="AE48" s="53"/>
      <c r="AF48" s="53"/>
      <c r="AG48" s="53"/>
      <c r="AH48" s="66"/>
      <c r="AI48" s="121"/>
      <c r="AJ48" s="53"/>
      <c r="AK48" s="53"/>
      <c r="AL48" s="53"/>
      <c r="AM48" s="66"/>
      <c r="AN48" s="68"/>
      <c r="AO48" s="53"/>
      <c r="AP48" s="53"/>
      <c r="AQ48" s="53"/>
      <c r="AR48" s="66"/>
      <c r="AS48" s="68"/>
      <c r="AT48" s="53"/>
      <c r="AU48" s="53"/>
      <c r="AV48" s="53"/>
      <c r="AW48" s="66"/>
      <c r="AX48" s="68"/>
      <c r="AY48" s="53"/>
      <c r="AZ48" s="53"/>
      <c r="BA48" s="53"/>
      <c r="BB48" s="66"/>
      <c r="BC48" s="68"/>
      <c r="BD48" s="53"/>
      <c r="BE48" s="53"/>
      <c r="BF48" s="53"/>
      <c r="BG48" s="116"/>
      <c r="BH48" s="68"/>
      <c r="BI48" s="53"/>
      <c r="BJ48" s="53"/>
      <c r="BK48" s="53"/>
      <c r="BL48" s="116"/>
      <c r="BM48" s="68"/>
      <c r="BN48" s="53"/>
      <c r="BO48" s="53"/>
      <c r="BP48" s="53"/>
      <c r="BQ48" s="116"/>
      <c r="BR48" s="68"/>
      <c r="BS48" s="53"/>
      <c r="BT48" s="53"/>
      <c r="BU48" s="53"/>
      <c r="BV48" s="116"/>
      <c r="BW48" s="68"/>
      <c r="BX48" s="53"/>
      <c r="BY48" s="53"/>
      <c r="BZ48" s="53"/>
      <c r="CA48" s="116"/>
      <c r="CB48" s="68"/>
      <c r="CC48" s="53"/>
      <c r="CD48" s="53"/>
      <c r="CE48" s="53"/>
      <c r="CF48" s="116"/>
      <c r="CG48" s="68"/>
      <c r="CH48" s="53"/>
      <c r="CI48" s="53"/>
      <c r="CJ48" s="53"/>
      <c r="CK48" s="116"/>
      <c r="CL48" s="68"/>
      <c r="CM48" s="53"/>
      <c r="CN48" s="53"/>
      <c r="CO48" s="122"/>
      <c r="CP48" s="11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</row>
    <row r="49" spans="2:175" s="99" customFormat="1" ht="13.5" customHeight="1">
      <c r="B49" s="17" t="s">
        <v>165</v>
      </c>
      <c r="C49" s="131" t="s">
        <v>27</v>
      </c>
      <c r="D49" s="53"/>
      <c r="E49" s="122"/>
      <c r="F49" s="122"/>
      <c r="G49" s="122"/>
      <c r="H49" s="122"/>
      <c r="I49" s="123"/>
      <c r="J49" s="123"/>
      <c r="K49" s="124"/>
      <c r="L49" s="125"/>
      <c r="M49" s="68"/>
      <c r="N49" s="53"/>
      <c r="O49" s="53"/>
      <c r="P49" s="53"/>
      <c r="Q49" s="75"/>
      <c r="R49" s="126"/>
      <c r="S49" s="125"/>
      <c r="T49" s="68"/>
      <c r="U49" s="53"/>
      <c r="V49" s="53"/>
      <c r="W49" s="53"/>
      <c r="X49" s="127"/>
      <c r="Y49" s="68"/>
      <c r="Z49" s="53"/>
      <c r="AA49" s="53"/>
      <c r="AB49" s="53"/>
      <c r="AC49" s="128"/>
      <c r="AD49" s="121"/>
      <c r="AE49" s="53"/>
      <c r="AF49" s="53"/>
      <c r="AG49" s="53"/>
      <c r="AH49" s="66"/>
      <c r="AI49" s="121"/>
      <c r="AJ49" s="53"/>
      <c r="AK49" s="53"/>
      <c r="AL49" s="53"/>
      <c r="AM49" s="66"/>
      <c r="AN49" s="68"/>
      <c r="AO49" s="53"/>
      <c r="AP49" s="53"/>
      <c r="AQ49" s="53"/>
      <c r="AR49" s="66"/>
      <c r="AS49" s="68"/>
      <c r="AT49" s="53"/>
      <c r="AU49" s="53"/>
      <c r="AV49" s="53"/>
      <c r="AW49" s="66"/>
      <c r="AX49" s="68"/>
      <c r="AY49" s="53"/>
      <c r="AZ49" s="53"/>
      <c r="BA49" s="53"/>
      <c r="BB49" s="66"/>
      <c r="BC49" s="68"/>
      <c r="BD49" s="53"/>
      <c r="BE49" s="53"/>
      <c r="BF49" s="53"/>
      <c r="BG49" s="116"/>
      <c r="BH49" s="68"/>
      <c r="BI49" s="53"/>
      <c r="BJ49" s="53"/>
      <c r="BK49" s="53"/>
      <c r="BL49" s="116"/>
      <c r="BM49" s="68"/>
      <c r="BN49" s="53"/>
      <c r="BO49" s="53"/>
      <c r="BP49" s="53"/>
      <c r="BQ49" s="116"/>
      <c r="BR49" s="68"/>
      <c r="BS49" s="53"/>
      <c r="BT49" s="53"/>
      <c r="BU49" s="53"/>
      <c r="BV49" s="116"/>
      <c r="BW49" s="68"/>
      <c r="BX49" s="53"/>
      <c r="BY49" s="53"/>
      <c r="BZ49" s="53"/>
      <c r="CA49" s="116"/>
      <c r="CB49" s="68"/>
      <c r="CC49" s="53"/>
      <c r="CD49" s="53"/>
      <c r="CE49" s="53"/>
      <c r="CF49" s="116"/>
      <c r="CG49" s="68"/>
      <c r="CH49" s="53"/>
      <c r="CI49" s="53"/>
      <c r="CJ49" s="53"/>
      <c r="CK49" s="116"/>
      <c r="CL49" s="68"/>
      <c r="CM49" s="53"/>
      <c r="CN49" s="53"/>
      <c r="CO49" s="122"/>
      <c r="CP49" s="11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</row>
    <row r="50" spans="2:175" s="99" customFormat="1" ht="13.5" customHeight="1">
      <c r="B50" s="17" t="s">
        <v>164</v>
      </c>
      <c r="C50" s="131" t="s">
        <v>27</v>
      </c>
      <c r="D50" s="53">
        <v>2</v>
      </c>
      <c r="E50" s="122">
        <f t="shared" si="0"/>
        <v>6</v>
      </c>
      <c r="F50" s="122">
        <f t="shared" si="1"/>
        <v>0</v>
      </c>
      <c r="G50" s="122">
        <f t="shared" si="2"/>
        <v>49</v>
      </c>
      <c r="H50" s="122">
        <f t="shared" si="3"/>
        <v>4</v>
      </c>
      <c r="I50" s="123">
        <f t="shared" si="4"/>
        <v>1.5</v>
      </c>
      <c r="J50" s="123">
        <f t="shared" si="5"/>
        <v>8.166666666666666</v>
      </c>
      <c r="K50" s="124">
        <f t="shared" si="6"/>
        <v>12.25</v>
      </c>
      <c r="L50" s="125"/>
      <c r="M50" s="68">
        <v>4</v>
      </c>
      <c r="N50" s="53">
        <v>0</v>
      </c>
      <c r="O50" s="53">
        <v>32</v>
      </c>
      <c r="P50" s="53">
        <v>2</v>
      </c>
      <c r="Q50" s="75"/>
      <c r="R50" s="126">
        <f t="shared" si="7"/>
        <v>70.2</v>
      </c>
      <c r="S50" s="125"/>
      <c r="T50" s="68"/>
      <c r="U50" s="53"/>
      <c r="V50" s="53"/>
      <c r="W50" s="53"/>
      <c r="X50" s="127"/>
      <c r="Y50" s="68"/>
      <c r="Z50" s="53"/>
      <c r="AA50" s="53"/>
      <c r="AB50" s="53"/>
      <c r="AC50" s="128"/>
      <c r="AD50" s="121"/>
      <c r="AE50" s="53"/>
      <c r="AF50" s="53"/>
      <c r="AG50" s="53"/>
      <c r="AH50" s="66"/>
      <c r="AI50" s="121"/>
      <c r="AJ50" s="53"/>
      <c r="AK50" s="53"/>
      <c r="AL50" s="53"/>
      <c r="AM50" s="66"/>
      <c r="AN50" s="68"/>
      <c r="AO50" s="53"/>
      <c r="AP50" s="53"/>
      <c r="AQ50" s="53"/>
      <c r="AR50" s="66"/>
      <c r="AS50" s="68">
        <v>4</v>
      </c>
      <c r="AT50" s="53">
        <v>0</v>
      </c>
      <c r="AU50" s="53">
        <v>32</v>
      </c>
      <c r="AV50" s="53">
        <v>2</v>
      </c>
      <c r="AW50" s="66"/>
      <c r="AX50" s="68"/>
      <c r="AY50" s="53"/>
      <c r="AZ50" s="53"/>
      <c r="BA50" s="53"/>
      <c r="BB50" s="66"/>
      <c r="BC50" s="68"/>
      <c r="BD50" s="53"/>
      <c r="BE50" s="53"/>
      <c r="BF50" s="53"/>
      <c r="BG50" s="116"/>
      <c r="BH50" s="68"/>
      <c r="BI50" s="53"/>
      <c r="BJ50" s="53"/>
      <c r="BK50" s="53"/>
      <c r="BL50" s="116"/>
      <c r="BM50" s="68"/>
      <c r="BN50" s="53"/>
      <c r="BO50" s="53"/>
      <c r="BP50" s="53"/>
      <c r="BQ50" s="116"/>
      <c r="BR50" s="68"/>
      <c r="BS50" s="53"/>
      <c r="BT50" s="53"/>
      <c r="BU50" s="53"/>
      <c r="BV50" s="116"/>
      <c r="BW50" s="68">
        <v>2</v>
      </c>
      <c r="BX50" s="53">
        <v>0</v>
      </c>
      <c r="BY50" s="53">
        <v>17</v>
      </c>
      <c r="BZ50" s="53">
        <v>2</v>
      </c>
      <c r="CA50" s="116"/>
      <c r="CB50" s="68"/>
      <c r="CC50" s="53"/>
      <c r="CD50" s="53"/>
      <c r="CE50" s="53"/>
      <c r="CF50" s="116"/>
      <c r="CG50" s="68"/>
      <c r="CH50" s="53"/>
      <c r="CI50" s="53"/>
      <c r="CJ50" s="53"/>
      <c r="CK50" s="116"/>
      <c r="CL50" s="68"/>
      <c r="CM50" s="53"/>
      <c r="CN50" s="53"/>
      <c r="CO50" s="122"/>
      <c r="CP50" s="11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</row>
    <row r="51" spans="2:175" s="99" customFormat="1" ht="13.5" customHeight="1">
      <c r="B51" s="17" t="s">
        <v>182</v>
      </c>
      <c r="C51" s="131"/>
      <c r="D51" s="53">
        <v>1</v>
      </c>
      <c r="E51" s="57">
        <f t="shared" si="0"/>
        <v>1.3333333333333333</v>
      </c>
      <c r="F51" s="122">
        <f t="shared" si="1"/>
        <v>0</v>
      </c>
      <c r="G51" s="122">
        <f t="shared" si="2"/>
        <v>2</v>
      </c>
      <c r="H51" s="122">
        <f t="shared" si="3"/>
        <v>2</v>
      </c>
      <c r="I51" s="123">
        <f t="shared" si="4"/>
        <v>0.6666666666666666</v>
      </c>
      <c r="J51" s="123">
        <f t="shared" si="5"/>
        <v>1.5</v>
      </c>
      <c r="K51" s="124">
        <f t="shared" si="6"/>
        <v>1</v>
      </c>
      <c r="L51" s="125"/>
      <c r="M51" s="57">
        <f>1+(1/6)*2</f>
        <v>1.3333333333333333</v>
      </c>
      <c r="N51" s="53">
        <v>0</v>
      </c>
      <c r="O51" s="53">
        <v>2</v>
      </c>
      <c r="P51" s="53">
        <v>2</v>
      </c>
      <c r="Q51" s="75"/>
      <c r="R51" s="126">
        <f t="shared" si="7"/>
        <v>39.6</v>
      </c>
      <c r="S51" s="125"/>
      <c r="T51" s="68"/>
      <c r="U51" s="53"/>
      <c r="V51" s="53"/>
      <c r="W51" s="53"/>
      <c r="X51" s="127"/>
      <c r="Y51" s="68"/>
      <c r="Z51" s="53"/>
      <c r="AA51" s="53"/>
      <c r="AB51" s="53"/>
      <c r="AC51" s="128"/>
      <c r="AD51" s="121"/>
      <c r="AE51" s="53"/>
      <c r="AF51" s="53"/>
      <c r="AG51" s="53"/>
      <c r="AH51" s="66"/>
      <c r="AI51" s="121"/>
      <c r="AJ51" s="53"/>
      <c r="AK51" s="53"/>
      <c r="AL51" s="53"/>
      <c r="AM51" s="66"/>
      <c r="AN51" s="68"/>
      <c r="AO51" s="53"/>
      <c r="AP51" s="53"/>
      <c r="AQ51" s="53"/>
      <c r="AR51" s="66"/>
      <c r="AS51" s="68"/>
      <c r="AT51" s="53"/>
      <c r="AU51" s="53"/>
      <c r="AV51" s="53"/>
      <c r="AW51" s="66"/>
      <c r="AX51" s="57">
        <f>1+(1/6)*2</f>
        <v>1.3333333333333333</v>
      </c>
      <c r="AY51" s="53">
        <v>0</v>
      </c>
      <c r="AZ51" s="53">
        <v>2</v>
      </c>
      <c r="BA51" s="53">
        <v>2</v>
      </c>
      <c r="BB51" s="66"/>
      <c r="BC51" s="68"/>
      <c r="BD51" s="53"/>
      <c r="BE51" s="53"/>
      <c r="BF51" s="53"/>
      <c r="BG51" s="116"/>
      <c r="BH51" s="68"/>
      <c r="BI51" s="53"/>
      <c r="BJ51" s="53"/>
      <c r="BK51" s="53"/>
      <c r="BL51" s="116"/>
      <c r="BM51" s="68"/>
      <c r="BN51" s="53"/>
      <c r="BO51" s="53"/>
      <c r="BP51" s="53"/>
      <c r="BQ51" s="116"/>
      <c r="BR51" s="68"/>
      <c r="BS51" s="53"/>
      <c r="BT51" s="53"/>
      <c r="BU51" s="53"/>
      <c r="BV51" s="116"/>
      <c r="BW51" s="68"/>
      <c r="BX51" s="53"/>
      <c r="BY51" s="53"/>
      <c r="BZ51" s="53"/>
      <c r="CA51" s="116"/>
      <c r="CB51" s="68"/>
      <c r="CC51" s="53"/>
      <c r="CD51" s="53"/>
      <c r="CE51" s="53"/>
      <c r="CF51" s="116"/>
      <c r="CG51" s="68"/>
      <c r="CH51" s="53"/>
      <c r="CI51" s="53"/>
      <c r="CJ51" s="53"/>
      <c r="CK51" s="116"/>
      <c r="CL51" s="68"/>
      <c r="CM51" s="53"/>
      <c r="CN51" s="53"/>
      <c r="CO51" s="122"/>
      <c r="CP51" s="11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</row>
    <row r="52" spans="2:175" s="99" customFormat="1" ht="13.5" customHeight="1">
      <c r="B52" s="17" t="s">
        <v>154</v>
      </c>
      <c r="C52" s="131" t="s">
        <v>31</v>
      </c>
      <c r="D52" s="53">
        <v>13</v>
      </c>
      <c r="E52" s="122">
        <f t="shared" si="0"/>
        <v>78</v>
      </c>
      <c r="F52" s="122">
        <f t="shared" si="1"/>
        <v>9</v>
      </c>
      <c r="G52" s="122">
        <f t="shared" si="2"/>
        <v>282</v>
      </c>
      <c r="H52" s="122">
        <f t="shared" si="3"/>
        <v>14</v>
      </c>
      <c r="I52" s="123">
        <f t="shared" si="4"/>
        <v>5.571428571428571</v>
      </c>
      <c r="J52" s="123">
        <f t="shared" si="5"/>
        <v>3.6153846153846154</v>
      </c>
      <c r="K52" s="124">
        <f t="shared" si="6"/>
        <v>20.142857142857142</v>
      </c>
      <c r="L52" s="125"/>
      <c r="M52" s="68">
        <v>13</v>
      </c>
      <c r="N52" s="53">
        <v>2</v>
      </c>
      <c r="O52" s="53">
        <v>48</v>
      </c>
      <c r="P52" s="53">
        <v>3</v>
      </c>
      <c r="Q52" s="75"/>
      <c r="R52" s="126">
        <f t="shared" si="7"/>
        <v>223.6</v>
      </c>
      <c r="S52" s="125"/>
      <c r="T52" s="68">
        <v>7</v>
      </c>
      <c r="U52" s="53">
        <v>0</v>
      </c>
      <c r="V52" s="53">
        <v>21</v>
      </c>
      <c r="W52" s="53">
        <v>1</v>
      </c>
      <c r="X52" s="127"/>
      <c r="Y52" s="68">
        <v>8</v>
      </c>
      <c r="Z52" s="53">
        <v>0</v>
      </c>
      <c r="AA52" s="53">
        <v>34</v>
      </c>
      <c r="AB52" s="53">
        <v>2</v>
      </c>
      <c r="AC52" s="128"/>
      <c r="AD52" s="121"/>
      <c r="AE52" s="53"/>
      <c r="AF52" s="53"/>
      <c r="AG52" s="53"/>
      <c r="AH52" s="66"/>
      <c r="AI52" s="121">
        <v>7</v>
      </c>
      <c r="AJ52" s="53">
        <v>2</v>
      </c>
      <c r="AK52" s="53">
        <v>25</v>
      </c>
      <c r="AL52" s="53">
        <v>2</v>
      </c>
      <c r="AM52" s="66"/>
      <c r="AN52" s="68">
        <v>7</v>
      </c>
      <c r="AO52" s="53">
        <v>1</v>
      </c>
      <c r="AP52" s="53">
        <v>25</v>
      </c>
      <c r="AQ52" s="53">
        <v>2</v>
      </c>
      <c r="AR52" s="66"/>
      <c r="AS52" s="68">
        <v>6</v>
      </c>
      <c r="AT52" s="53">
        <v>1</v>
      </c>
      <c r="AU52" s="53">
        <v>24</v>
      </c>
      <c r="AV52" s="53">
        <v>0</v>
      </c>
      <c r="AW52" s="66"/>
      <c r="AX52" s="68">
        <v>13</v>
      </c>
      <c r="AY52" s="53">
        <v>2</v>
      </c>
      <c r="AZ52" s="53">
        <v>48</v>
      </c>
      <c r="BA52" s="53">
        <v>3</v>
      </c>
      <c r="BB52" s="66"/>
      <c r="BC52" s="68"/>
      <c r="BD52" s="53"/>
      <c r="BE52" s="53"/>
      <c r="BF52" s="53"/>
      <c r="BG52" s="116"/>
      <c r="BH52" s="68">
        <v>4</v>
      </c>
      <c r="BI52" s="53">
        <v>0</v>
      </c>
      <c r="BJ52" s="53">
        <v>21</v>
      </c>
      <c r="BK52" s="53">
        <v>1</v>
      </c>
      <c r="BL52" s="116"/>
      <c r="BM52" s="68"/>
      <c r="BN52" s="53"/>
      <c r="BO52" s="53"/>
      <c r="BP52" s="53"/>
      <c r="BQ52" s="116"/>
      <c r="BR52" s="68">
        <v>4</v>
      </c>
      <c r="BS52" s="53">
        <v>0</v>
      </c>
      <c r="BT52" s="53">
        <v>6</v>
      </c>
      <c r="BU52" s="53">
        <v>0</v>
      </c>
      <c r="BV52" s="116"/>
      <c r="BW52" s="68">
        <v>6</v>
      </c>
      <c r="BX52" s="53">
        <v>0</v>
      </c>
      <c r="BY52" s="53">
        <v>26</v>
      </c>
      <c r="BZ52" s="53">
        <v>1</v>
      </c>
      <c r="CA52" s="116"/>
      <c r="CB52" s="68">
        <v>9</v>
      </c>
      <c r="CC52" s="53">
        <v>1</v>
      </c>
      <c r="CD52" s="53">
        <v>24</v>
      </c>
      <c r="CE52" s="53">
        <v>2</v>
      </c>
      <c r="CF52" s="116"/>
      <c r="CG52" s="68">
        <v>7</v>
      </c>
      <c r="CH52" s="53">
        <v>2</v>
      </c>
      <c r="CI52" s="53">
        <v>28</v>
      </c>
      <c r="CJ52" s="53">
        <v>0</v>
      </c>
      <c r="CK52" s="116"/>
      <c r="CL52" s="68"/>
      <c r="CM52" s="53"/>
      <c r="CN52" s="53"/>
      <c r="CO52" s="122"/>
      <c r="CP52" s="11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</row>
    <row r="53" spans="2:175" s="99" customFormat="1" ht="13.5" customHeight="1">
      <c r="B53" s="17" t="s">
        <v>246</v>
      </c>
      <c r="C53" s="131" t="s">
        <v>31</v>
      </c>
      <c r="D53" s="53">
        <v>6</v>
      </c>
      <c r="E53" s="122">
        <f t="shared" si="0"/>
        <v>7.5</v>
      </c>
      <c r="F53" s="122">
        <f t="shared" si="1"/>
        <v>19</v>
      </c>
      <c r="G53" s="122">
        <f t="shared" si="2"/>
        <v>24</v>
      </c>
      <c r="H53" s="122">
        <f t="shared" si="3"/>
        <v>1</v>
      </c>
      <c r="I53" s="123">
        <f t="shared" si="4"/>
        <v>7.5</v>
      </c>
      <c r="J53" s="123">
        <f t="shared" si="5"/>
        <v>3.2</v>
      </c>
      <c r="K53" s="124">
        <f t="shared" si="6"/>
        <v>24</v>
      </c>
      <c r="L53" s="125"/>
      <c r="M53" s="68">
        <v>2</v>
      </c>
      <c r="N53" s="53">
        <v>1</v>
      </c>
      <c r="O53" s="53">
        <v>7</v>
      </c>
      <c r="P53" s="53">
        <v>1</v>
      </c>
      <c r="Q53" s="75"/>
      <c r="R53" s="126">
        <f t="shared" si="7"/>
        <v>15.2</v>
      </c>
      <c r="S53" s="125"/>
      <c r="T53" s="68"/>
      <c r="U53" s="53"/>
      <c r="V53" s="53"/>
      <c r="W53" s="53"/>
      <c r="X53" s="127"/>
      <c r="Y53" s="68"/>
      <c r="Z53" s="53"/>
      <c r="AA53" s="53"/>
      <c r="AB53" s="53"/>
      <c r="AC53" s="128"/>
      <c r="AD53" s="121"/>
      <c r="AE53" s="53"/>
      <c r="AF53" s="53"/>
      <c r="AG53" s="53"/>
      <c r="AH53" s="66"/>
      <c r="AI53" s="121"/>
      <c r="AJ53" s="53"/>
      <c r="AK53" s="53"/>
      <c r="AL53" s="53"/>
      <c r="AM53" s="66"/>
      <c r="AN53" s="68"/>
      <c r="AO53" s="53"/>
      <c r="AP53" s="53"/>
      <c r="AQ53" s="53"/>
      <c r="AR53" s="66"/>
      <c r="AS53" s="68"/>
      <c r="AT53" s="53"/>
      <c r="AU53" s="53"/>
      <c r="AV53" s="53"/>
      <c r="AW53" s="66"/>
      <c r="AX53" s="68"/>
      <c r="AY53" s="53"/>
      <c r="AZ53" s="53"/>
      <c r="BA53" s="53"/>
      <c r="BB53" s="66"/>
      <c r="BC53" s="68"/>
      <c r="BD53" s="53"/>
      <c r="BE53" s="53"/>
      <c r="BF53" s="53"/>
      <c r="BG53" s="116"/>
      <c r="BH53" s="68"/>
      <c r="BI53" s="53"/>
      <c r="BJ53" s="53"/>
      <c r="BK53" s="53"/>
      <c r="BL53" s="116"/>
      <c r="BM53" s="68"/>
      <c r="BN53" s="53"/>
      <c r="BO53" s="53"/>
      <c r="BP53" s="53"/>
      <c r="BQ53" s="116"/>
      <c r="BR53" s="68"/>
      <c r="BS53" s="53"/>
      <c r="BT53" s="53"/>
      <c r="BU53" s="53"/>
      <c r="BV53" s="116"/>
      <c r="BW53" s="68"/>
      <c r="BX53" s="53"/>
      <c r="BY53" s="53"/>
      <c r="BZ53" s="53"/>
      <c r="CA53" s="116"/>
      <c r="CB53" s="68">
        <v>4</v>
      </c>
      <c r="CC53" s="53">
        <v>0</v>
      </c>
      <c r="CD53" s="53">
        <v>16</v>
      </c>
      <c r="CE53" s="53">
        <v>0</v>
      </c>
      <c r="CF53" s="116"/>
      <c r="CG53" s="68">
        <v>2</v>
      </c>
      <c r="CH53" s="53">
        <v>1</v>
      </c>
      <c r="CI53" s="53">
        <v>7</v>
      </c>
      <c r="CJ53" s="53">
        <v>1</v>
      </c>
      <c r="CK53" s="116"/>
      <c r="CL53" s="57">
        <f>1+(1/6)*3</f>
        <v>1.5</v>
      </c>
      <c r="CM53" s="53">
        <v>18</v>
      </c>
      <c r="CN53" s="53">
        <v>1</v>
      </c>
      <c r="CO53" s="122">
        <v>0</v>
      </c>
      <c r="CP53" s="11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</row>
    <row r="54" spans="2:175" s="99" customFormat="1" ht="13.5" customHeight="1">
      <c r="B54" s="17" t="s">
        <v>158</v>
      </c>
      <c r="C54" s="131" t="s">
        <v>31</v>
      </c>
      <c r="D54" s="53"/>
      <c r="E54" s="122"/>
      <c r="F54" s="122"/>
      <c r="G54" s="122"/>
      <c r="H54" s="122"/>
      <c r="I54" s="123"/>
      <c r="J54" s="123"/>
      <c r="K54" s="124"/>
      <c r="L54" s="125"/>
      <c r="M54" s="68"/>
      <c r="N54" s="53"/>
      <c r="O54" s="53"/>
      <c r="P54" s="53"/>
      <c r="Q54" s="75"/>
      <c r="R54" s="126"/>
      <c r="S54" s="125"/>
      <c r="T54" s="68"/>
      <c r="U54" s="53"/>
      <c r="V54" s="53"/>
      <c r="W54" s="53"/>
      <c r="X54" s="127"/>
      <c r="Y54" s="68"/>
      <c r="Z54" s="53"/>
      <c r="AA54" s="53"/>
      <c r="AB54" s="53"/>
      <c r="AC54" s="128"/>
      <c r="AD54" s="121"/>
      <c r="AE54" s="53"/>
      <c r="AF54" s="53"/>
      <c r="AG54" s="53"/>
      <c r="AH54" s="66"/>
      <c r="AI54" s="121"/>
      <c r="AJ54" s="53"/>
      <c r="AK54" s="53"/>
      <c r="AL54" s="53"/>
      <c r="AM54" s="66"/>
      <c r="AN54" s="68"/>
      <c r="AO54" s="53"/>
      <c r="AP54" s="53"/>
      <c r="AQ54" s="53"/>
      <c r="AR54" s="66"/>
      <c r="AS54" s="68"/>
      <c r="AT54" s="53"/>
      <c r="AU54" s="53"/>
      <c r="AV54" s="53"/>
      <c r="AW54" s="66"/>
      <c r="AX54" s="68"/>
      <c r="AY54" s="53"/>
      <c r="AZ54" s="53"/>
      <c r="BA54" s="53"/>
      <c r="BB54" s="66"/>
      <c r="BC54" s="68"/>
      <c r="BD54" s="53"/>
      <c r="BE54" s="53"/>
      <c r="BF54" s="53"/>
      <c r="BG54" s="116"/>
      <c r="BH54" s="68"/>
      <c r="BI54" s="53"/>
      <c r="BJ54" s="53"/>
      <c r="BK54" s="53"/>
      <c r="BL54" s="116"/>
      <c r="BM54" s="68"/>
      <c r="BN54" s="53"/>
      <c r="BO54" s="53"/>
      <c r="BP54" s="53"/>
      <c r="BQ54" s="116"/>
      <c r="BR54" s="68"/>
      <c r="BS54" s="53"/>
      <c r="BT54" s="53"/>
      <c r="BU54" s="53"/>
      <c r="BV54" s="116"/>
      <c r="BW54" s="68"/>
      <c r="BX54" s="53"/>
      <c r="BY54" s="53"/>
      <c r="BZ54" s="53"/>
      <c r="CA54" s="116"/>
      <c r="CB54" s="68"/>
      <c r="CC54" s="53"/>
      <c r="CD54" s="53"/>
      <c r="CE54" s="53"/>
      <c r="CF54" s="116"/>
      <c r="CG54" s="68"/>
      <c r="CH54" s="53"/>
      <c r="CI54" s="53"/>
      <c r="CJ54" s="53"/>
      <c r="CK54" s="116"/>
      <c r="CL54" s="68"/>
      <c r="CM54" s="53"/>
      <c r="CN54" s="53"/>
      <c r="CO54" s="122"/>
      <c r="CP54" s="11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</row>
    <row r="55" spans="2:175" s="99" customFormat="1" ht="13.5" customHeight="1">
      <c r="B55" s="17" t="s">
        <v>241</v>
      </c>
      <c r="C55" s="131"/>
      <c r="D55" s="53">
        <v>1</v>
      </c>
      <c r="E55" s="122">
        <f t="shared" si="0"/>
        <v>3</v>
      </c>
      <c r="F55" s="122">
        <f t="shared" si="1"/>
        <v>0</v>
      </c>
      <c r="G55" s="122">
        <f t="shared" si="2"/>
        <v>29</v>
      </c>
      <c r="H55" s="122">
        <f t="shared" si="3"/>
        <v>0</v>
      </c>
      <c r="I55" s="123" t="str">
        <f t="shared" si="4"/>
        <v>-</v>
      </c>
      <c r="J55" s="123">
        <f t="shared" si="5"/>
        <v>9.666666666666666</v>
      </c>
      <c r="K55" s="124" t="str">
        <f t="shared" si="6"/>
        <v>-</v>
      </c>
      <c r="L55" s="125"/>
      <c r="M55" s="68">
        <v>3</v>
      </c>
      <c r="N55" s="53">
        <v>0</v>
      </c>
      <c r="O55" s="53">
        <v>29</v>
      </c>
      <c r="P55" s="53">
        <v>0</v>
      </c>
      <c r="Q55" s="75"/>
      <c r="R55" s="126">
        <f t="shared" si="7"/>
        <v>-5.8</v>
      </c>
      <c r="S55" s="125"/>
      <c r="T55" s="68"/>
      <c r="U55" s="53"/>
      <c r="V55" s="53"/>
      <c r="W55" s="53"/>
      <c r="X55" s="127"/>
      <c r="Y55" s="68"/>
      <c r="Z55" s="53"/>
      <c r="AA55" s="53"/>
      <c r="AB55" s="53"/>
      <c r="AC55" s="128"/>
      <c r="AD55" s="121"/>
      <c r="AE55" s="53"/>
      <c r="AF55" s="53"/>
      <c r="AG55" s="53"/>
      <c r="AH55" s="66"/>
      <c r="AI55" s="121"/>
      <c r="AJ55" s="53"/>
      <c r="AK55" s="53"/>
      <c r="AL55" s="53"/>
      <c r="AM55" s="66"/>
      <c r="AN55" s="68"/>
      <c r="AO55" s="53"/>
      <c r="AP55" s="53"/>
      <c r="AQ55" s="53"/>
      <c r="AR55" s="66"/>
      <c r="AS55" s="68"/>
      <c r="AT55" s="53"/>
      <c r="AU55" s="53"/>
      <c r="AV55" s="53"/>
      <c r="AW55" s="66"/>
      <c r="AX55" s="68"/>
      <c r="AY55" s="53"/>
      <c r="AZ55" s="53"/>
      <c r="BA55" s="53"/>
      <c r="BB55" s="66"/>
      <c r="BC55" s="68">
        <v>3</v>
      </c>
      <c r="BD55" s="53">
        <v>0</v>
      </c>
      <c r="BE55" s="53">
        <v>29</v>
      </c>
      <c r="BF55" s="53">
        <v>0</v>
      </c>
      <c r="BG55" s="116"/>
      <c r="BH55" s="68"/>
      <c r="BI55" s="53"/>
      <c r="BJ55" s="53"/>
      <c r="BK55" s="53"/>
      <c r="BL55" s="116"/>
      <c r="BM55" s="68"/>
      <c r="BN55" s="53"/>
      <c r="BO55" s="53"/>
      <c r="BP55" s="53"/>
      <c r="BQ55" s="116"/>
      <c r="BR55" s="68"/>
      <c r="BS55" s="53"/>
      <c r="BT55" s="53"/>
      <c r="BU55" s="53"/>
      <c r="BV55" s="116"/>
      <c r="BW55" s="68"/>
      <c r="BX55" s="53"/>
      <c r="BY55" s="53"/>
      <c r="BZ55" s="53"/>
      <c r="CA55" s="116"/>
      <c r="CB55" s="68"/>
      <c r="CC55" s="53"/>
      <c r="CD55" s="53"/>
      <c r="CE55" s="53"/>
      <c r="CF55" s="116"/>
      <c r="CG55" s="68"/>
      <c r="CH55" s="53"/>
      <c r="CI55" s="53"/>
      <c r="CJ55" s="53"/>
      <c r="CK55" s="116"/>
      <c r="CL55" s="68"/>
      <c r="CM55" s="53"/>
      <c r="CN55" s="53"/>
      <c r="CO55" s="122"/>
      <c r="CP55" s="11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</row>
    <row r="56" spans="2:163" ht="13.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M56" s="133"/>
      <c r="N56" s="133"/>
      <c r="O56" s="133"/>
      <c r="P56" s="133"/>
      <c r="R56" s="133"/>
      <c r="T56" s="133"/>
      <c r="U56" s="133"/>
      <c r="V56" s="133"/>
      <c r="W56" s="133"/>
      <c r="Y56" s="133"/>
      <c r="Z56" s="133"/>
      <c r="AA56" s="133"/>
      <c r="AB56" s="133"/>
      <c r="AD56" s="133"/>
      <c r="AE56" s="133"/>
      <c r="AF56" s="133"/>
      <c r="AG56" s="133"/>
      <c r="AI56" s="133"/>
      <c r="AJ56" s="133"/>
      <c r="AK56" s="133"/>
      <c r="AL56" s="133"/>
      <c r="AN56" s="133"/>
      <c r="AO56" s="133"/>
      <c r="AP56" s="133"/>
      <c r="AQ56" s="133"/>
      <c r="AS56" s="133"/>
      <c r="AT56" s="133"/>
      <c r="AU56" s="133"/>
      <c r="AV56" s="133"/>
      <c r="AX56" s="133"/>
      <c r="AY56" s="133"/>
      <c r="AZ56" s="133"/>
      <c r="BA56" s="133"/>
      <c r="BC56" s="133"/>
      <c r="BD56" s="133"/>
      <c r="BE56" s="133"/>
      <c r="BF56" s="133"/>
      <c r="BH56" s="133"/>
      <c r="BI56" s="133"/>
      <c r="BJ56" s="133"/>
      <c r="BK56" s="133"/>
      <c r="BM56" s="133"/>
      <c r="BN56" s="133"/>
      <c r="BO56" s="133"/>
      <c r="BP56" s="133"/>
      <c r="BR56" s="133"/>
      <c r="BS56" s="133"/>
      <c r="BT56" s="133"/>
      <c r="BU56" s="133"/>
      <c r="BW56" s="133"/>
      <c r="BX56" s="133"/>
      <c r="BY56" s="133"/>
      <c r="BZ56" s="133"/>
      <c r="CB56" s="133"/>
      <c r="CC56" s="133"/>
      <c r="CD56" s="133"/>
      <c r="CE56" s="133"/>
      <c r="CG56" s="133"/>
      <c r="CH56" s="133"/>
      <c r="CI56" s="133"/>
      <c r="CJ56" s="133"/>
      <c r="CL56" s="133"/>
      <c r="CM56" s="133"/>
      <c r="CN56" s="133"/>
      <c r="CO56" s="133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</row>
    <row r="57" spans="2:175" s="99" customFormat="1" ht="13.5" customHeight="1">
      <c r="B57" s="86"/>
      <c r="C57" s="86"/>
      <c r="D57" s="86"/>
      <c r="E57" s="85"/>
      <c r="F57" s="85"/>
      <c r="G57" s="85"/>
      <c r="H57" s="85"/>
      <c r="I57" s="43" t="s">
        <v>43</v>
      </c>
      <c r="J57" s="43" t="s">
        <v>44</v>
      </c>
      <c r="K57" s="43" t="s">
        <v>45</v>
      </c>
      <c r="L57" s="85"/>
      <c r="M57" s="102" t="s">
        <v>46</v>
      </c>
      <c r="N57" s="103"/>
      <c r="O57" s="103"/>
      <c r="P57" s="104"/>
      <c r="Q57" s="237"/>
      <c r="R57" s="38" t="s">
        <v>14</v>
      </c>
      <c r="S57" s="85"/>
      <c r="T57" s="137"/>
      <c r="U57" s="138"/>
      <c r="V57" s="138"/>
      <c r="W57" s="138"/>
      <c r="X57" s="75"/>
      <c r="Y57" s="137"/>
      <c r="Z57" s="138"/>
      <c r="AA57" s="138"/>
      <c r="AB57" s="138"/>
      <c r="AC57" s="75"/>
      <c r="AD57" s="137"/>
      <c r="AE57" s="138"/>
      <c r="AF57" s="138"/>
      <c r="AG57" s="138"/>
      <c r="AH57" s="108"/>
      <c r="AI57" s="137"/>
      <c r="AJ57" s="138"/>
      <c r="AK57" s="138"/>
      <c r="AL57" s="138"/>
      <c r="AM57" s="65"/>
      <c r="AN57" s="137"/>
      <c r="AO57" s="138"/>
      <c r="AP57" s="138"/>
      <c r="AQ57" s="138"/>
      <c r="AR57" s="65"/>
      <c r="AS57" s="137"/>
      <c r="AT57" s="138"/>
      <c r="AU57" s="138"/>
      <c r="AV57" s="138"/>
      <c r="AW57" s="64"/>
      <c r="AX57" s="137"/>
      <c r="AY57" s="138"/>
      <c r="AZ57" s="138"/>
      <c r="BA57" s="138"/>
      <c r="BB57" s="64"/>
      <c r="BC57" s="137"/>
      <c r="BD57" s="138"/>
      <c r="BE57" s="138"/>
      <c r="BF57" s="138"/>
      <c r="BG57" s="101"/>
      <c r="BH57" s="137"/>
      <c r="BI57" s="138"/>
      <c r="BJ57" s="138"/>
      <c r="BK57" s="138"/>
      <c r="BL57" s="109"/>
      <c r="BM57" s="139"/>
      <c r="BN57" s="138"/>
      <c r="BO57" s="138"/>
      <c r="BP57" s="138"/>
      <c r="BQ57" s="64"/>
      <c r="BR57" s="137"/>
      <c r="BS57" s="138"/>
      <c r="BT57" s="138"/>
      <c r="BU57" s="138"/>
      <c r="BV57" s="64"/>
      <c r="BW57" s="137"/>
      <c r="BX57" s="138"/>
      <c r="BY57" s="138"/>
      <c r="BZ57" s="138"/>
      <c r="CA57" s="71"/>
      <c r="CB57" s="137"/>
      <c r="CC57" s="138"/>
      <c r="CD57" s="138"/>
      <c r="CE57" s="138"/>
      <c r="CF57" s="101"/>
      <c r="CG57" s="137"/>
      <c r="CH57" s="138"/>
      <c r="CI57" s="138"/>
      <c r="CJ57" s="138"/>
      <c r="CK57" s="71"/>
      <c r="CL57" s="137"/>
      <c r="CM57" s="138"/>
      <c r="CN57" s="138"/>
      <c r="CO57" s="138"/>
      <c r="CP57" s="71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</row>
    <row r="58" spans="2:175" s="99" customFormat="1" ht="13.5" customHeight="1">
      <c r="B58" s="112" t="s">
        <v>61</v>
      </c>
      <c r="C58" s="42"/>
      <c r="D58" s="42" t="s">
        <v>18</v>
      </c>
      <c r="E58" s="43" t="s">
        <v>49</v>
      </c>
      <c r="F58" s="43" t="s">
        <v>50</v>
      </c>
      <c r="G58" s="43" t="s">
        <v>21</v>
      </c>
      <c r="H58" s="43" t="s">
        <v>51</v>
      </c>
      <c r="I58" s="43" t="s">
        <v>52</v>
      </c>
      <c r="J58" s="43" t="s">
        <v>53</v>
      </c>
      <c r="K58" s="43" t="s">
        <v>23</v>
      </c>
      <c r="L58" s="113"/>
      <c r="M58" s="43" t="s">
        <v>49</v>
      </c>
      <c r="N58" s="43" t="s">
        <v>50</v>
      </c>
      <c r="O58" s="43" t="s">
        <v>54</v>
      </c>
      <c r="P58" s="43" t="s">
        <v>51</v>
      </c>
      <c r="Q58" s="238"/>
      <c r="R58" s="46" t="s">
        <v>24</v>
      </c>
      <c r="S58" s="140"/>
      <c r="T58" s="43" t="s">
        <v>49</v>
      </c>
      <c r="U58" s="43" t="s">
        <v>50</v>
      </c>
      <c r="V58" s="43" t="s">
        <v>54</v>
      </c>
      <c r="W58" s="43" t="s">
        <v>51</v>
      </c>
      <c r="X58" s="115"/>
      <c r="Y58" s="43" t="s">
        <v>49</v>
      </c>
      <c r="Z58" s="43" t="s">
        <v>50</v>
      </c>
      <c r="AA58" s="43" t="s">
        <v>54</v>
      </c>
      <c r="AB58" s="43" t="s">
        <v>51</v>
      </c>
      <c r="AC58" s="86"/>
      <c r="AD58" s="43" t="s">
        <v>49</v>
      </c>
      <c r="AE58" s="43" t="s">
        <v>50</v>
      </c>
      <c r="AF58" s="43" t="s">
        <v>54</v>
      </c>
      <c r="AG58" s="43" t="s">
        <v>51</v>
      </c>
      <c r="AH58" s="75"/>
      <c r="AI58" s="43" t="s">
        <v>49</v>
      </c>
      <c r="AJ58" s="43" t="s">
        <v>50</v>
      </c>
      <c r="AK58" s="43" t="s">
        <v>54</v>
      </c>
      <c r="AL58" s="43" t="s">
        <v>51</v>
      </c>
      <c r="AM58" s="75"/>
      <c r="AN58" s="43" t="s">
        <v>49</v>
      </c>
      <c r="AO58" s="43" t="s">
        <v>50</v>
      </c>
      <c r="AP58" s="43" t="s">
        <v>54</v>
      </c>
      <c r="AQ58" s="43" t="s">
        <v>51</v>
      </c>
      <c r="AR58" s="75"/>
      <c r="AS58" s="43" t="s">
        <v>49</v>
      </c>
      <c r="AT58" s="43" t="s">
        <v>50</v>
      </c>
      <c r="AU58" s="43" t="s">
        <v>54</v>
      </c>
      <c r="AV58" s="43" t="s">
        <v>51</v>
      </c>
      <c r="AW58" s="67"/>
      <c r="AX58" s="43" t="s">
        <v>49</v>
      </c>
      <c r="AY58" s="43" t="s">
        <v>50</v>
      </c>
      <c r="AZ58" s="43" t="s">
        <v>54</v>
      </c>
      <c r="BA58" s="43" t="s">
        <v>51</v>
      </c>
      <c r="BB58" s="66"/>
      <c r="BC58" s="43" t="s">
        <v>49</v>
      </c>
      <c r="BD58" s="43" t="s">
        <v>50</v>
      </c>
      <c r="BE58" s="43" t="s">
        <v>54</v>
      </c>
      <c r="BF58" s="43" t="s">
        <v>51</v>
      </c>
      <c r="BG58" s="116"/>
      <c r="BH58" s="43" t="s">
        <v>49</v>
      </c>
      <c r="BI58" s="43" t="s">
        <v>50</v>
      </c>
      <c r="BJ58" s="43" t="s">
        <v>54</v>
      </c>
      <c r="BK58" s="43" t="s">
        <v>51</v>
      </c>
      <c r="BL58" s="116"/>
      <c r="BM58" s="141" t="s">
        <v>49</v>
      </c>
      <c r="BN58" s="43" t="s">
        <v>50</v>
      </c>
      <c r="BO58" s="43" t="s">
        <v>54</v>
      </c>
      <c r="BP58" s="43" t="s">
        <v>51</v>
      </c>
      <c r="BQ58" s="116"/>
      <c r="BR58" s="43" t="s">
        <v>49</v>
      </c>
      <c r="BS58" s="43" t="s">
        <v>50</v>
      </c>
      <c r="BT58" s="43" t="s">
        <v>54</v>
      </c>
      <c r="BU58" s="43" t="s">
        <v>51</v>
      </c>
      <c r="BV58" s="116"/>
      <c r="BW58" s="43" t="s">
        <v>49</v>
      </c>
      <c r="BX58" s="43" t="s">
        <v>50</v>
      </c>
      <c r="BY58" s="43" t="s">
        <v>54</v>
      </c>
      <c r="BZ58" s="43" t="s">
        <v>51</v>
      </c>
      <c r="CA58" s="116"/>
      <c r="CB58" s="43" t="s">
        <v>49</v>
      </c>
      <c r="CC58" s="43" t="s">
        <v>50</v>
      </c>
      <c r="CD58" s="43" t="s">
        <v>54</v>
      </c>
      <c r="CE58" s="43" t="s">
        <v>51</v>
      </c>
      <c r="CF58" s="71"/>
      <c r="CG58" s="43" t="s">
        <v>49</v>
      </c>
      <c r="CH58" s="43" t="s">
        <v>50</v>
      </c>
      <c r="CI58" s="43" t="s">
        <v>54</v>
      </c>
      <c r="CJ58" s="43" t="s">
        <v>51</v>
      </c>
      <c r="CK58" s="71"/>
      <c r="CL58" s="43" t="s">
        <v>49</v>
      </c>
      <c r="CM58" s="43" t="s">
        <v>50</v>
      </c>
      <c r="CN58" s="43" t="s">
        <v>54</v>
      </c>
      <c r="CO58" s="43" t="s">
        <v>51</v>
      </c>
      <c r="CP58" s="71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</row>
    <row r="59" spans="2:175" s="99" customFormat="1" ht="13.5" customHeight="1">
      <c r="B59" s="17"/>
      <c r="C59" s="120"/>
      <c r="D59" s="121"/>
      <c r="E59" s="122">
        <f aca="true" t="shared" si="8" ref="E59:E69">SUM(T59,Y59,AD59,AI59,AS59,AN59,AX59,BC59,BH59,BM59,BR59,BW59,CB59,CG59,CL59,CQ59,CV59,DA59,DF59,DK59,DP59,DU59,DZ59,EE59,EJ59)</f>
        <v>0</v>
      </c>
      <c r="F59" s="122">
        <f aca="true" t="shared" si="9" ref="F59:F69">SUM(U59,Z59,AE59,AJ59,AT59,AO59,AY59,BD59,BI59,BN59,BS59,BX59,CC59,CH59,CM59,CR59,CW59,DB59,DG59,DL59,DQ59,DV59,EA59,EF59,EK59)</f>
        <v>0</v>
      </c>
      <c r="G59" s="122">
        <f aca="true" t="shared" si="10" ref="G59:G69">SUM(V59,AA59,AF59,AK59,AU59,AP59,AZ59,BE59,BJ59,BO59,BT59,BY59,CD59,CI59,CN59,CS59,CX59,DC59,DH59,DM59,DR59,DW59,EB59,EG59,EL59)</f>
        <v>0</v>
      </c>
      <c r="H59" s="122">
        <f aca="true" t="shared" si="11" ref="H59:H69">SUM(W59,AB59,AG59,AL59,AV59,AQ59,BA59,BF59,BK59,BP59,BU59,BZ59,CE59,CJ59,CO59,CT59,CY59,DD59,DI59,DN59,DS59,DX59,EC59,EH59,EM59)</f>
        <v>0</v>
      </c>
      <c r="I59" s="123" t="str">
        <f aca="true" t="shared" si="12" ref="I59:I69">IF(H59=0,"-",E59/H59)</f>
        <v>-</v>
      </c>
      <c r="J59" s="123" t="str">
        <f aca="true" t="shared" si="13" ref="J59:J69">IF(E59=0,"-",G59/E59)</f>
        <v>-</v>
      </c>
      <c r="K59" s="124" t="str">
        <f aca="true" t="shared" si="14" ref="K59:K69">IF(H59=0,"-",G59/H59)</f>
        <v>-</v>
      </c>
      <c r="L59" s="125"/>
      <c r="M59" s="121"/>
      <c r="N59" s="53"/>
      <c r="O59" s="53"/>
      <c r="P59" s="53"/>
      <c r="Q59" s="75"/>
      <c r="R59" s="126">
        <f aca="true" t="shared" si="15" ref="R59:R69">(H59*20)-(G59/5)</f>
        <v>0</v>
      </c>
      <c r="S59" s="125"/>
      <c r="T59" s="68"/>
      <c r="U59" s="53"/>
      <c r="V59" s="53"/>
      <c r="W59" s="53"/>
      <c r="X59" s="127"/>
      <c r="Y59" s="68"/>
      <c r="Z59" s="53"/>
      <c r="AA59" s="53"/>
      <c r="AB59" s="53"/>
      <c r="AC59" s="128"/>
      <c r="AD59" s="121"/>
      <c r="AE59" s="53"/>
      <c r="AF59" s="53"/>
      <c r="AG59" s="53"/>
      <c r="AH59" s="66"/>
      <c r="AI59" s="57"/>
      <c r="AJ59" s="53"/>
      <c r="AK59" s="53"/>
      <c r="AL59" s="53"/>
      <c r="AM59" s="66"/>
      <c r="AN59" s="68"/>
      <c r="AO59" s="53"/>
      <c r="AP59" s="53"/>
      <c r="AQ59" s="53"/>
      <c r="AR59" s="66"/>
      <c r="AS59" s="68"/>
      <c r="AT59" s="53"/>
      <c r="AU59" s="53"/>
      <c r="AV59" s="53"/>
      <c r="AW59" s="66"/>
      <c r="AX59" s="121"/>
      <c r="AY59" s="53"/>
      <c r="AZ59" s="53"/>
      <c r="BA59" s="53"/>
      <c r="BB59" s="66"/>
      <c r="BC59" s="68"/>
      <c r="BD59" s="53"/>
      <c r="BE59" s="53"/>
      <c r="BF59" s="53"/>
      <c r="BG59" s="116"/>
      <c r="BH59" s="68"/>
      <c r="BI59" s="53"/>
      <c r="BJ59" s="53"/>
      <c r="BK59" s="53"/>
      <c r="BL59" s="116"/>
      <c r="BM59" s="68"/>
      <c r="BN59" s="53"/>
      <c r="BO59" s="53"/>
      <c r="BP59" s="53"/>
      <c r="BQ59" s="116"/>
      <c r="BR59" s="68"/>
      <c r="BS59" s="53"/>
      <c r="BT59" s="53"/>
      <c r="BU59" s="53"/>
      <c r="BV59" s="116"/>
      <c r="BW59" s="68"/>
      <c r="BX59" s="53"/>
      <c r="BY59" s="53"/>
      <c r="BZ59" s="53"/>
      <c r="CA59" s="116"/>
      <c r="CB59" s="68"/>
      <c r="CC59" s="53"/>
      <c r="CD59" s="53"/>
      <c r="CE59" s="53"/>
      <c r="CF59" s="116"/>
      <c r="CG59" s="68"/>
      <c r="CH59" s="53"/>
      <c r="CI59" s="53"/>
      <c r="CJ59" s="53"/>
      <c r="CK59" s="116"/>
      <c r="CL59" s="68"/>
      <c r="CM59" s="53"/>
      <c r="CN59" s="53"/>
      <c r="CO59" s="122"/>
      <c r="CP59" s="11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</row>
    <row r="60" spans="2:175" s="99" customFormat="1" ht="13.5" customHeight="1">
      <c r="B60" s="17"/>
      <c r="C60" s="120"/>
      <c r="D60" s="121"/>
      <c r="E60" s="122">
        <f t="shared" si="8"/>
        <v>0</v>
      </c>
      <c r="F60" s="122">
        <f t="shared" si="9"/>
        <v>0</v>
      </c>
      <c r="G60" s="122">
        <f t="shared" si="10"/>
        <v>0</v>
      </c>
      <c r="H60" s="122">
        <f t="shared" si="11"/>
        <v>0</v>
      </c>
      <c r="I60" s="123" t="str">
        <f t="shared" si="12"/>
        <v>-</v>
      </c>
      <c r="J60" s="123" t="str">
        <f t="shared" si="13"/>
        <v>-</v>
      </c>
      <c r="K60" s="124" t="str">
        <f t="shared" si="14"/>
        <v>-</v>
      </c>
      <c r="L60" s="125"/>
      <c r="M60" s="68"/>
      <c r="N60" s="53"/>
      <c r="O60" s="53"/>
      <c r="P60" s="53"/>
      <c r="Q60" s="75"/>
      <c r="R60" s="126">
        <f t="shared" si="15"/>
        <v>0</v>
      </c>
      <c r="S60" s="125"/>
      <c r="T60" s="68"/>
      <c r="U60" s="53"/>
      <c r="V60" s="53"/>
      <c r="W60" s="53"/>
      <c r="X60" s="127"/>
      <c r="Y60" s="68"/>
      <c r="Z60" s="53"/>
      <c r="AA60" s="53"/>
      <c r="AB60" s="53"/>
      <c r="AC60" s="128"/>
      <c r="AD60" s="121"/>
      <c r="AE60" s="53"/>
      <c r="AF60" s="53"/>
      <c r="AG60" s="53"/>
      <c r="AH60" s="66"/>
      <c r="AI60" s="121"/>
      <c r="AJ60" s="53"/>
      <c r="AK60" s="53"/>
      <c r="AL60" s="53"/>
      <c r="AM60" s="66"/>
      <c r="AN60" s="57"/>
      <c r="AO60" s="53"/>
      <c r="AP60" s="53"/>
      <c r="AQ60" s="53"/>
      <c r="AR60" s="66"/>
      <c r="AS60" s="68"/>
      <c r="AT60" s="53"/>
      <c r="AU60" s="53"/>
      <c r="AV60" s="53"/>
      <c r="AW60" s="66"/>
      <c r="AX60" s="57"/>
      <c r="AY60" s="53"/>
      <c r="AZ60" s="53"/>
      <c r="BA60" s="53"/>
      <c r="BB60" s="66"/>
      <c r="BC60" s="68"/>
      <c r="BD60" s="53"/>
      <c r="BE60" s="53"/>
      <c r="BF60" s="53"/>
      <c r="BG60" s="116"/>
      <c r="BH60" s="68"/>
      <c r="BI60" s="53"/>
      <c r="BJ60" s="53"/>
      <c r="BK60" s="53"/>
      <c r="BL60" s="116"/>
      <c r="BM60" s="68"/>
      <c r="BN60" s="53"/>
      <c r="BO60" s="53"/>
      <c r="BP60" s="53"/>
      <c r="BQ60" s="116"/>
      <c r="BR60" s="68"/>
      <c r="BS60" s="53"/>
      <c r="BT60" s="53"/>
      <c r="BU60" s="53"/>
      <c r="BV60" s="116"/>
      <c r="BW60" s="68"/>
      <c r="BX60" s="53"/>
      <c r="BY60" s="53"/>
      <c r="BZ60" s="53"/>
      <c r="CA60" s="116"/>
      <c r="CB60" s="68"/>
      <c r="CC60" s="53"/>
      <c r="CD60" s="53"/>
      <c r="CE60" s="53"/>
      <c r="CF60" s="116"/>
      <c r="CG60" s="68"/>
      <c r="CH60" s="53"/>
      <c r="CI60" s="53"/>
      <c r="CJ60" s="53"/>
      <c r="CK60" s="116"/>
      <c r="CL60" s="68"/>
      <c r="CM60" s="53"/>
      <c r="CN60" s="53"/>
      <c r="CO60" s="122"/>
      <c r="CP60" s="11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</row>
    <row r="61" spans="2:175" s="99" customFormat="1" ht="13.5" customHeight="1">
      <c r="B61" s="17"/>
      <c r="C61" s="120"/>
      <c r="D61" s="121"/>
      <c r="E61" s="122">
        <f t="shared" si="8"/>
        <v>0</v>
      </c>
      <c r="F61" s="122">
        <f t="shared" si="9"/>
        <v>0</v>
      </c>
      <c r="G61" s="122">
        <f t="shared" si="10"/>
        <v>0</v>
      </c>
      <c r="H61" s="122">
        <f t="shared" si="11"/>
        <v>0</v>
      </c>
      <c r="I61" s="123" t="str">
        <f t="shared" si="12"/>
        <v>-</v>
      </c>
      <c r="J61" s="123" t="str">
        <f t="shared" si="13"/>
        <v>-</v>
      </c>
      <c r="K61" s="124" t="str">
        <f t="shared" si="14"/>
        <v>-</v>
      </c>
      <c r="L61" s="125"/>
      <c r="M61" s="57"/>
      <c r="N61" s="53"/>
      <c r="O61" s="53"/>
      <c r="P61" s="53"/>
      <c r="Q61" s="75"/>
      <c r="R61" s="126">
        <f t="shared" si="15"/>
        <v>0</v>
      </c>
      <c r="S61" s="125"/>
      <c r="T61" s="68"/>
      <c r="U61" s="53"/>
      <c r="V61" s="53"/>
      <c r="W61" s="53"/>
      <c r="X61" s="127"/>
      <c r="Y61" s="68"/>
      <c r="Z61" s="53"/>
      <c r="AA61" s="53"/>
      <c r="AB61" s="53"/>
      <c r="AC61" s="128"/>
      <c r="AD61" s="121"/>
      <c r="AE61" s="53"/>
      <c r="AF61" s="53"/>
      <c r="AG61" s="53"/>
      <c r="AH61" s="66"/>
      <c r="AI61" s="121"/>
      <c r="AJ61" s="53"/>
      <c r="AK61" s="53"/>
      <c r="AL61" s="53"/>
      <c r="AM61" s="66"/>
      <c r="AN61" s="57"/>
      <c r="AO61" s="53"/>
      <c r="AP61" s="53"/>
      <c r="AQ61" s="53"/>
      <c r="AR61" s="66"/>
      <c r="AS61" s="68"/>
      <c r="AT61" s="53"/>
      <c r="AU61" s="53"/>
      <c r="AV61" s="53"/>
      <c r="AW61" s="66"/>
      <c r="AX61" s="57"/>
      <c r="AY61" s="53"/>
      <c r="AZ61" s="53"/>
      <c r="BA61" s="53"/>
      <c r="BB61" s="66"/>
      <c r="BC61" s="68"/>
      <c r="BD61" s="53"/>
      <c r="BE61" s="53"/>
      <c r="BF61" s="53"/>
      <c r="BG61" s="116"/>
      <c r="BH61" s="57"/>
      <c r="BI61" s="53"/>
      <c r="BJ61" s="53"/>
      <c r="BK61" s="53"/>
      <c r="BL61" s="116"/>
      <c r="BM61" s="68"/>
      <c r="BN61" s="53"/>
      <c r="BO61" s="53"/>
      <c r="BP61" s="53"/>
      <c r="BQ61" s="116"/>
      <c r="BR61" s="68"/>
      <c r="BS61" s="53"/>
      <c r="BT61" s="53"/>
      <c r="BU61" s="53"/>
      <c r="BV61" s="116"/>
      <c r="BW61" s="68"/>
      <c r="BX61" s="53"/>
      <c r="BY61" s="53"/>
      <c r="BZ61" s="53"/>
      <c r="CA61" s="116"/>
      <c r="CB61" s="68"/>
      <c r="CC61" s="53"/>
      <c r="CD61" s="53"/>
      <c r="CE61" s="53"/>
      <c r="CF61" s="116"/>
      <c r="CG61" s="68"/>
      <c r="CH61" s="53"/>
      <c r="CI61" s="53"/>
      <c r="CJ61" s="53"/>
      <c r="CK61" s="116"/>
      <c r="CL61" s="68"/>
      <c r="CM61" s="53"/>
      <c r="CN61" s="53"/>
      <c r="CO61" s="122"/>
      <c r="CP61" s="11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</row>
    <row r="62" spans="2:175" s="99" customFormat="1" ht="13.5" customHeight="1">
      <c r="B62" s="17"/>
      <c r="C62" s="120"/>
      <c r="D62" s="121"/>
      <c r="E62" s="122">
        <f t="shared" si="8"/>
        <v>0</v>
      </c>
      <c r="F62" s="122">
        <f t="shared" si="9"/>
        <v>0</v>
      </c>
      <c r="G62" s="122">
        <f t="shared" si="10"/>
        <v>0</v>
      </c>
      <c r="H62" s="122">
        <f t="shared" si="11"/>
        <v>0</v>
      </c>
      <c r="I62" s="123" t="str">
        <f t="shared" si="12"/>
        <v>-</v>
      </c>
      <c r="J62" s="123" t="str">
        <f t="shared" si="13"/>
        <v>-</v>
      </c>
      <c r="K62" s="124" t="str">
        <f t="shared" si="14"/>
        <v>-</v>
      </c>
      <c r="L62" s="125"/>
      <c r="M62" s="68"/>
      <c r="N62" s="53"/>
      <c r="O62" s="53"/>
      <c r="P62" s="53"/>
      <c r="Q62" s="75"/>
      <c r="R62" s="126">
        <f t="shared" si="15"/>
        <v>0</v>
      </c>
      <c r="S62" s="125"/>
      <c r="T62" s="68"/>
      <c r="U62" s="53"/>
      <c r="V62" s="53"/>
      <c r="W62" s="53"/>
      <c r="X62" s="127"/>
      <c r="Y62" s="68"/>
      <c r="Z62" s="53"/>
      <c r="AA62" s="53"/>
      <c r="AB62" s="53"/>
      <c r="AC62" s="128"/>
      <c r="AD62" s="121"/>
      <c r="AE62" s="53"/>
      <c r="AF62" s="53"/>
      <c r="AG62" s="53"/>
      <c r="AH62" s="66"/>
      <c r="AI62" s="121"/>
      <c r="AJ62" s="53"/>
      <c r="AK62" s="53"/>
      <c r="AL62" s="53"/>
      <c r="AM62" s="66"/>
      <c r="AN62" s="57"/>
      <c r="AO62" s="53"/>
      <c r="AP62" s="53"/>
      <c r="AQ62" s="53"/>
      <c r="AR62" s="66"/>
      <c r="AS62" s="68"/>
      <c r="AT62" s="53"/>
      <c r="AU62" s="53"/>
      <c r="AV62" s="53"/>
      <c r="AW62" s="66"/>
      <c r="AX62" s="57"/>
      <c r="AY62" s="53"/>
      <c r="AZ62" s="53"/>
      <c r="BA62" s="53"/>
      <c r="BB62" s="66"/>
      <c r="BC62" s="68"/>
      <c r="BD62" s="53"/>
      <c r="BE62" s="53"/>
      <c r="BF62" s="53"/>
      <c r="BG62" s="116"/>
      <c r="BH62" s="68"/>
      <c r="BI62" s="53"/>
      <c r="BJ62" s="53"/>
      <c r="BK62" s="53"/>
      <c r="BL62" s="116"/>
      <c r="BM62" s="68"/>
      <c r="BN62" s="53"/>
      <c r="BO62" s="53"/>
      <c r="BP62" s="53"/>
      <c r="BQ62" s="116"/>
      <c r="BR62" s="68"/>
      <c r="BS62" s="53"/>
      <c r="BT62" s="53"/>
      <c r="BU62" s="53"/>
      <c r="BV62" s="116"/>
      <c r="BW62" s="68"/>
      <c r="BX62" s="53"/>
      <c r="BY62" s="53"/>
      <c r="BZ62" s="53"/>
      <c r="CA62" s="116"/>
      <c r="CB62" s="68"/>
      <c r="CC62" s="53"/>
      <c r="CD62" s="53"/>
      <c r="CE62" s="53"/>
      <c r="CF62" s="116"/>
      <c r="CG62" s="68"/>
      <c r="CH62" s="53"/>
      <c r="CI62" s="53"/>
      <c r="CJ62" s="53"/>
      <c r="CK62" s="116"/>
      <c r="CL62" s="68"/>
      <c r="CM62" s="53"/>
      <c r="CN62" s="53"/>
      <c r="CO62" s="122"/>
      <c r="CP62" s="11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</row>
    <row r="63" spans="2:175" s="99" customFormat="1" ht="13.5" customHeight="1">
      <c r="B63" s="17"/>
      <c r="C63" s="120"/>
      <c r="D63" s="121"/>
      <c r="E63" s="123">
        <f t="shared" si="8"/>
        <v>0</v>
      </c>
      <c r="F63" s="122">
        <f t="shared" si="9"/>
        <v>0</v>
      </c>
      <c r="G63" s="122">
        <f t="shared" si="10"/>
        <v>0</v>
      </c>
      <c r="H63" s="122">
        <f t="shared" si="11"/>
        <v>0</v>
      </c>
      <c r="I63" s="123" t="str">
        <f t="shared" si="12"/>
        <v>-</v>
      </c>
      <c r="J63" s="123" t="str">
        <f t="shared" si="13"/>
        <v>-</v>
      </c>
      <c r="K63" s="124" t="str">
        <f t="shared" si="14"/>
        <v>-</v>
      </c>
      <c r="L63" s="125"/>
      <c r="M63" s="68"/>
      <c r="N63" s="53"/>
      <c r="O63" s="53"/>
      <c r="P63" s="53"/>
      <c r="Q63" s="75"/>
      <c r="R63" s="126">
        <f t="shared" si="15"/>
        <v>0</v>
      </c>
      <c r="S63" s="132"/>
      <c r="T63" s="68"/>
      <c r="U63" s="53"/>
      <c r="V63" s="53"/>
      <c r="W63" s="53"/>
      <c r="X63" s="71"/>
      <c r="Y63" s="57"/>
      <c r="Z63" s="53"/>
      <c r="AA63" s="53"/>
      <c r="AB63" s="53"/>
      <c r="AC63" s="129"/>
      <c r="AD63" s="121"/>
      <c r="AE63" s="53"/>
      <c r="AF63" s="53"/>
      <c r="AG63" s="53"/>
      <c r="AH63" s="66"/>
      <c r="AI63" s="68"/>
      <c r="AJ63" s="53"/>
      <c r="AK63" s="53"/>
      <c r="AL63" s="53"/>
      <c r="AM63" s="66"/>
      <c r="AN63" s="121"/>
      <c r="AO63" s="53"/>
      <c r="AP63" s="53"/>
      <c r="AQ63" s="53"/>
      <c r="AR63" s="66"/>
      <c r="AS63" s="68"/>
      <c r="AT63" s="53"/>
      <c r="AU63" s="53"/>
      <c r="AV63" s="53"/>
      <c r="AW63" s="66"/>
      <c r="AX63" s="121"/>
      <c r="AY63" s="53"/>
      <c r="AZ63" s="53"/>
      <c r="BA63" s="53"/>
      <c r="BB63" s="66"/>
      <c r="BC63" s="68"/>
      <c r="BD63" s="53"/>
      <c r="BE63" s="53"/>
      <c r="BF63" s="53"/>
      <c r="BG63" s="116"/>
      <c r="BH63" s="68"/>
      <c r="BI63" s="53"/>
      <c r="BJ63" s="53"/>
      <c r="BK63" s="53"/>
      <c r="BL63" s="116"/>
      <c r="BM63" s="68"/>
      <c r="BN63" s="53"/>
      <c r="BO63" s="53"/>
      <c r="BP63" s="53"/>
      <c r="BQ63" s="116"/>
      <c r="BR63" s="68"/>
      <c r="BS63" s="53"/>
      <c r="BT63" s="53"/>
      <c r="BU63" s="53"/>
      <c r="BV63" s="116"/>
      <c r="BW63" s="68"/>
      <c r="BX63" s="53"/>
      <c r="BY63" s="53"/>
      <c r="BZ63" s="53"/>
      <c r="CA63" s="116"/>
      <c r="CB63" s="68"/>
      <c r="CC63" s="53"/>
      <c r="CD63" s="53"/>
      <c r="CE63" s="53"/>
      <c r="CF63" s="116"/>
      <c r="CG63" s="68"/>
      <c r="CH63" s="53"/>
      <c r="CI63" s="53"/>
      <c r="CJ63" s="53"/>
      <c r="CK63" s="116"/>
      <c r="CL63" s="68"/>
      <c r="CM63" s="53"/>
      <c r="CN63" s="53"/>
      <c r="CO63" s="122"/>
      <c r="CP63" s="11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</row>
    <row r="64" spans="2:175" s="99" customFormat="1" ht="13.5" customHeight="1">
      <c r="B64" s="17"/>
      <c r="C64" s="120"/>
      <c r="D64" s="121"/>
      <c r="E64" s="122">
        <f t="shared" si="8"/>
        <v>0</v>
      </c>
      <c r="F64" s="122">
        <f t="shared" si="9"/>
        <v>0</v>
      </c>
      <c r="G64" s="122">
        <f t="shared" si="10"/>
        <v>0</v>
      </c>
      <c r="H64" s="122">
        <f t="shared" si="11"/>
        <v>0</v>
      </c>
      <c r="I64" s="123" t="str">
        <f t="shared" si="12"/>
        <v>-</v>
      </c>
      <c r="J64" s="123" t="str">
        <f t="shared" si="13"/>
        <v>-</v>
      </c>
      <c r="K64" s="124" t="str">
        <f t="shared" si="14"/>
        <v>-</v>
      </c>
      <c r="L64" s="125"/>
      <c r="M64" s="68"/>
      <c r="N64" s="53"/>
      <c r="O64" s="53"/>
      <c r="P64" s="53"/>
      <c r="Q64" s="75"/>
      <c r="R64" s="126">
        <f t="shared" si="15"/>
        <v>0</v>
      </c>
      <c r="S64" s="125"/>
      <c r="T64" s="68"/>
      <c r="U64" s="53"/>
      <c r="V64" s="53"/>
      <c r="W64" s="53"/>
      <c r="X64" s="127"/>
      <c r="Y64" s="68"/>
      <c r="Z64" s="53"/>
      <c r="AA64" s="53"/>
      <c r="AB64" s="53"/>
      <c r="AC64" s="128"/>
      <c r="AD64" s="121"/>
      <c r="AE64" s="53"/>
      <c r="AF64" s="53"/>
      <c r="AG64" s="53"/>
      <c r="AH64" s="66"/>
      <c r="AI64" s="57"/>
      <c r="AJ64" s="53"/>
      <c r="AK64" s="53"/>
      <c r="AL64" s="53"/>
      <c r="AM64" s="66"/>
      <c r="AN64" s="68"/>
      <c r="AO64" s="53"/>
      <c r="AP64" s="53"/>
      <c r="AQ64" s="53"/>
      <c r="AR64" s="66"/>
      <c r="AS64" s="68"/>
      <c r="AT64" s="53"/>
      <c r="AU64" s="53"/>
      <c r="AV64" s="53"/>
      <c r="AW64" s="66"/>
      <c r="AX64" s="121"/>
      <c r="AY64" s="53"/>
      <c r="AZ64" s="53"/>
      <c r="BA64" s="53"/>
      <c r="BB64" s="66"/>
      <c r="BC64" s="68"/>
      <c r="BD64" s="53"/>
      <c r="BE64" s="53"/>
      <c r="BF64" s="53"/>
      <c r="BG64" s="116"/>
      <c r="BH64" s="68"/>
      <c r="BI64" s="53"/>
      <c r="BJ64" s="53"/>
      <c r="BK64" s="53"/>
      <c r="BL64" s="116"/>
      <c r="BM64" s="68"/>
      <c r="BN64" s="53"/>
      <c r="BO64" s="53"/>
      <c r="BP64" s="53"/>
      <c r="BQ64" s="116"/>
      <c r="BR64" s="68"/>
      <c r="BS64" s="53"/>
      <c r="BT64" s="53"/>
      <c r="BU64" s="53"/>
      <c r="BV64" s="116"/>
      <c r="BW64" s="68"/>
      <c r="BX64" s="53"/>
      <c r="BY64" s="53"/>
      <c r="BZ64" s="53"/>
      <c r="CA64" s="116"/>
      <c r="CB64" s="68"/>
      <c r="CC64" s="53"/>
      <c r="CD64" s="53"/>
      <c r="CE64" s="53"/>
      <c r="CF64" s="116"/>
      <c r="CG64" s="68"/>
      <c r="CH64" s="53"/>
      <c r="CI64" s="53"/>
      <c r="CJ64" s="53"/>
      <c r="CK64" s="116"/>
      <c r="CL64" s="68"/>
      <c r="CM64" s="53"/>
      <c r="CN64" s="53"/>
      <c r="CO64" s="122"/>
      <c r="CP64" s="11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</row>
    <row r="65" spans="2:175" s="99" customFormat="1" ht="13.5" customHeight="1">
      <c r="B65" s="17"/>
      <c r="C65" s="120"/>
      <c r="D65" s="121"/>
      <c r="E65" s="122">
        <f t="shared" si="8"/>
        <v>0</v>
      </c>
      <c r="F65" s="122">
        <f t="shared" si="9"/>
        <v>0</v>
      </c>
      <c r="G65" s="122">
        <f t="shared" si="10"/>
        <v>0</v>
      </c>
      <c r="H65" s="122">
        <f t="shared" si="11"/>
        <v>0</v>
      </c>
      <c r="I65" s="123" t="str">
        <f t="shared" si="12"/>
        <v>-</v>
      </c>
      <c r="J65" s="123" t="str">
        <f t="shared" si="13"/>
        <v>-</v>
      </c>
      <c r="K65" s="124" t="str">
        <f t="shared" si="14"/>
        <v>-</v>
      </c>
      <c r="L65" s="125"/>
      <c r="M65" s="68"/>
      <c r="N65" s="53"/>
      <c r="O65" s="53"/>
      <c r="P65" s="53"/>
      <c r="Q65" s="75"/>
      <c r="R65" s="126">
        <f t="shared" si="15"/>
        <v>0</v>
      </c>
      <c r="S65" s="125"/>
      <c r="T65" s="68"/>
      <c r="U65" s="53"/>
      <c r="V65" s="53"/>
      <c r="W65" s="53"/>
      <c r="X65" s="127"/>
      <c r="Y65" s="68"/>
      <c r="Z65" s="53"/>
      <c r="AA65" s="53"/>
      <c r="AB65" s="53"/>
      <c r="AC65" s="128"/>
      <c r="AD65" s="121"/>
      <c r="AE65" s="53"/>
      <c r="AF65" s="53"/>
      <c r="AG65" s="53"/>
      <c r="AH65" s="66"/>
      <c r="AI65" s="121"/>
      <c r="AJ65" s="53"/>
      <c r="AK65" s="53"/>
      <c r="AL65" s="53"/>
      <c r="AM65" s="66"/>
      <c r="AN65" s="68"/>
      <c r="AO65" s="53"/>
      <c r="AP65" s="53"/>
      <c r="AQ65" s="53"/>
      <c r="AR65" s="66"/>
      <c r="AS65" s="68"/>
      <c r="AT65" s="53"/>
      <c r="AU65" s="53"/>
      <c r="AV65" s="53"/>
      <c r="AW65" s="66"/>
      <c r="AX65" s="57"/>
      <c r="AY65" s="53"/>
      <c r="AZ65" s="53"/>
      <c r="BA65" s="53"/>
      <c r="BB65" s="66"/>
      <c r="BC65" s="68"/>
      <c r="BD65" s="53"/>
      <c r="BE65" s="53"/>
      <c r="BF65" s="53"/>
      <c r="BG65" s="116"/>
      <c r="BH65" s="68"/>
      <c r="BI65" s="53"/>
      <c r="BJ65" s="53"/>
      <c r="BK65" s="53"/>
      <c r="BL65" s="116"/>
      <c r="BM65" s="68"/>
      <c r="BN65" s="53"/>
      <c r="BO65" s="53"/>
      <c r="BP65" s="53"/>
      <c r="BQ65" s="116"/>
      <c r="BR65" s="68"/>
      <c r="BS65" s="53"/>
      <c r="BT65" s="53"/>
      <c r="BU65" s="53"/>
      <c r="BV65" s="116"/>
      <c r="BW65" s="68"/>
      <c r="BX65" s="53"/>
      <c r="BY65" s="53"/>
      <c r="BZ65" s="53"/>
      <c r="CA65" s="116"/>
      <c r="CB65" s="68"/>
      <c r="CC65" s="53"/>
      <c r="CD65" s="53"/>
      <c r="CE65" s="53"/>
      <c r="CF65" s="116"/>
      <c r="CG65" s="57"/>
      <c r="CH65" s="53"/>
      <c r="CI65" s="53"/>
      <c r="CJ65" s="53"/>
      <c r="CK65" s="116"/>
      <c r="CL65" s="68"/>
      <c r="CM65" s="53"/>
      <c r="CN65" s="53"/>
      <c r="CO65" s="122"/>
      <c r="CP65" s="11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</row>
    <row r="66" spans="2:175" s="99" customFormat="1" ht="13.5" customHeight="1">
      <c r="B66" s="17"/>
      <c r="C66" s="120"/>
      <c r="D66" s="121"/>
      <c r="E66" s="122">
        <f t="shared" si="8"/>
        <v>0</v>
      </c>
      <c r="F66" s="122">
        <f t="shared" si="9"/>
        <v>0</v>
      </c>
      <c r="G66" s="122">
        <f t="shared" si="10"/>
        <v>0</v>
      </c>
      <c r="H66" s="122">
        <f t="shared" si="11"/>
        <v>0</v>
      </c>
      <c r="I66" s="123" t="str">
        <f t="shared" si="12"/>
        <v>-</v>
      </c>
      <c r="J66" s="123" t="str">
        <f t="shared" si="13"/>
        <v>-</v>
      </c>
      <c r="K66" s="124" t="str">
        <f t="shared" si="14"/>
        <v>-</v>
      </c>
      <c r="L66" s="125"/>
      <c r="M66" s="68"/>
      <c r="N66" s="53"/>
      <c r="O66" s="53"/>
      <c r="P66" s="53"/>
      <c r="Q66" s="75"/>
      <c r="R66" s="126">
        <f t="shared" si="15"/>
        <v>0</v>
      </c>
      <c r="S66" s="125"/>
      <c r="T66" s="68"/>
      <c r="U66" s="53"/>
      <c r="V66" s="53"/>
      <c r="W66" s="53"/>
      <c r="X66" s="127"/>
      <c r="Y66" s="68"/>
      <c r="Z66" s="53"/>
      <c r="AA66" s="53"/>
      <c r="AB66" s="53"/>
      <c r="AC66" s="128"/>
      <c r="AD66" s="121"/>
      <c r="AE66" s="53"/>
      <c r="AF66" s="53"/>
      <c r="AG66" s="53"/>
      <c r="AH66" s="66"/>
      <c r="AI66" s="121"/>
      <c r="AJ66" s="53"/>
      <c r="AK66" s="53"/>
      <c r="AL66" s="53"/>
      <c r="AM66" s="66"/>
      <c r="AN66" s="57"/>
      <c r="AO66" s="53"/>
      <c r="AP66" s="53"/>
      <c r="AQ66" s="53"/>
      <c r="AR66" s="66"/>
      <c r="AS66" s="68"/>
      <c r="AT66" s="53"/>
      <c r="AU66" s="53"/>
      <c r="AV66" s="53"/>
      <c r="AW66" s="66"/>
      <c r="AX66" s="57"/>
      <c r="AY66" s="53"/>
      <c r="AZ66" s="53"/>
      <c r="BA66" s="53"/>
      <c r="BB66" s="66"/>
      <c r="BC66" s="68"/>
      <c r="BD66" s="53"/>
      <c r="BE66" s="53"/>
      <c r="BF66" s="53"/>
      <c r="BG66" s="116"/>
      <c r="BH66" s="68"/>
      <c r="BI66" s="53"/>
      <c r="BJ66" s="53"/>
      <c r="BK66" s="53"/>
      <c r="BL66" s="116"/>
      <c r="BM66" s="68"/>
      <c r="BN66" s="53"/>
      <c r="BO66" s="53"/>
      <c r="BP66" s="53"/>
      <c r="BQ66" s="116"/>
      <c r="BR66" s="68"/>
      <c r="BS66" s="53"/>
      <c r="BT66" s="53"/>
      <c r="BU66" s="53"/>
      <c r="BV66" s="116"/>
      <c r="BW66" s="68"/>
      <c r="BX66" s="53"/>
      <c r="BY66" s="53"/>
      <c r="BZ66" s="53"/>
      <c r="CA66" s="116"/>
      <c r="CB66" s="68"/>
      <c r="CC66" s="53"/>
      <c r="CD66" s="53"/>
      <c r="CE66" s="53"/>
      <c r="CF66" s="116"/>
      <c r="CG66" s="68"/>
      <c r="CH66" s="53"/>
      <c r="CI66" s="53"/>
      <c r="CJ66" s="53"/>
      <c r="CK66" s="116"/>
      <c r="CL66" s="68"/>
      <c r="CM66" s="53"/>
      <c r="CN66" s="53"/>
      <c r="CO66" s="122"/>
      <c r="CP66" s="11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</row>
    <row r="67" spans="2:175" s="99" customFormat="1" ht="13.5" customHeight="1">
      <c r="B67" s="17"/>
      <c r="C67" s="120"/>
      <c r="D67" s="121"/>
      <c r="E67" s="122">
        <f t="shared" si="8"/>
        <v>0</v>
      </c>
      <c r="F67" s="122">
        <f t="shared" si="9"/>
        <v>0</v>
      </c>
      <c r="G67" s="122">
        <f t="shared" si="10"/>
        <v>0</v>
      </c>
      <c r="H67" s="122">
        <f t="shared" si="11"/>
        <v>0</v>
      </c>
      <c r="I67" s="123" t="str">
        <f t="shared" si="12"/>
        <v>-</v>
      </c>
      <c r="J67" s="123" t="str">
        <f t="shared" si="13"/>
        <v>-</v>
      </c>
      <c r="K67" s="124" t="str">
        <f t="shared" si="14"/>
        <v>-</v>
      </c>
      <c r="L67" s="125"/>
      <c r="M67" s="121"/>
      <c r="N67" s="53"/>
      <c r="O67" s="53"/>
      <c r="P67" s="53"/>
      <c r="Q67" s="75"/>
      <c r="R67" s="126">
        <f t="shared" si="15"/>
        <v>0</v>
      </c>
      <c r="S67" s="125"/>
      <c r="T67" s="68"/>
      <c r="U67" s="53"/>
      <c r="V67" s="53"/>
      <c r="W67" s="53"/>
      <c r="X67" s="127"/>
      <c r="Y67" s="68"/>
      <c r="Z67" s="53"/>
      <c r="AA67" s="53"/>
      <c r="AB67" s="53"/>
      <c r="AC67" s="128"/>
      <c r="AD67" s="121"/>
      <c r="AE67" s="53"/>
      <c r="AF67" s="53"/>
      <c r="AG67" s="53"/>
      <c r="AH67" s="66"/>
      <c r="AI67" s="121"/>
      <c r="AJ67" s="53"/>
      <c r="AK67" s="53"/>
      <c r="AL67" s="53"/>
      <c r="AM67" s="66"/>
      <c r="AN67" s="57"/>
      <c r="AO67" s="53"/>
      <c r="AP67" s="53"/>
      <c r="AQ67" s="53"/>
      <c r="AR67" s="66"/>
      <c r="AS67" s="68"/>
      <c r="AT67" s="53"/>
      <c r="AU67" s="53"/>
      <c r="AV67" s="53"/>
      <c r="AW67" s="66"/>
      <c r="AX67" s="57"/>
      <c r="AY67" s="53"/>
      <c r="AZ67" s="53"/>
      <c r="BA67" s="53"/>
      <c r="BB67" s="66"/>
      <c r="BC67" s="68"/>
      <c r="BD67" s="53"/>
      <c r="BE67" s="53"/>
      <c r="BF67" s="53"/>
      <c r="BG67" s="116"/>
      <c r="BH67" s="68"/>
      <c r="BI67" s="53"/>
      <c r="BJ67" s="53"/>
      <c r="BK67" s="53"/>
      <c r="BL67" s="116"/>
      <c r="BM67" s="68"/>
      <c r="BN67" s="53"/>
      <c r="BO67" s="53"/>
      <c r="BP67" s="53"/>
      <c r="BQ67" s="116"/>
      <c r="BR67" s="68"/>
      <c r="BS67" s="53"/>
      <c r="BT67" s="53"/>
      <c r="BU67" s="53"/>
      <c r="BV67" s="116"/>
      <c r="BW67" s="68"/>
      <c r="BX67" s="53"/>
      <c r="BY67" s="53"/>
      <c r="BZ67" s="53"/>
      <c r="CA67" s="116"/>
      <c r="CB67" s="68"/>
      <c r="CC67" s="53"/>
      <c r="CD67" s="53"/>
      <c r="CE67" s="53"/>
      <c r="CF67" s="116"/>
      <c r="CG67" s="68"/>
      <c r="CH67" s="53"/>
      <c r="CI67" s="53"/>
      <c r="CJ67" s="53"/>
      <c r="CK67" s="116"/>
      <c r="CL67" s="68"/>
      <c r="CM67" s="53"/>
      <c r="CN67" s="53"/>
      <c r="CO67" s="122"/>
      <c r="CP67" s="11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</row>
    <row r="68" spans="2:175" s="99" customFormat="1" ht="13.5" customHeight="1">
      <c r="B68" s="17"/>
      <c r="C68" s="120"/>
      <c r="D68" s="121"/>
      <c r="E68" s="122">
        <f t="shared" si="8"/>
        <v>0</v>
      </c>
      <c r="F68" s="122">
        <f t="shared" si="9"/>
        <v>0</v>
      </c>
      <c r="G68" s="122">
        <f t="shared" si="10"/>
        <v>0</v>
      </c>
      <c r="H68" s="122">
        <f t="shared" si="11"/>
        <v>0</v>
      </c>
      <c r="I68" s="123" t="str">
        <f t="shared" si="12"/>
        <v>-</v>
      </c>
      <c r="J68" s="123" t="str">
        <f t="shared" si="13"/>
        <v>-</v>
      </c>
      <c r="K68" s="124" t="str">
        <f t="shared" si="14"/>
        <v>-</v>
      </c>
      <c r="L68" s="125"/>
      <c r="M68" s="68"/>
      <c r="N68" s="53"/>
      <c r="O68" s="53"/>
      <c r="P68" s="53"/>
      <c r="Q68" s="75"/>
      <c r="R68" s="126">
        <f t="shared" si="15"/>
        <v>0</v>
      </c>
      <c r="S68" s="125"/>
      <c r="T68" s="68"/>
      <c r="U68" s="53"/>
      <c r="V68" s="53"/>
      <c r="W68" s="53"/>
      <c r="X68" s="127"/>
      <c r="Y68" s="68"/>
      <c r="Z68" s="53"/>
      <c r="AA68" s="53"/>
      <c r="AB68" s="53"/>
      <c r="AC68" s="128"/>
      <c r="AD68" s="121"/>
      <c r="AE68" s="53"/>
      <c r="AF68" s="53"/>
      <c r="AG68" s="53"/>
      <c r="AH68" s="66"/>
      <c r="AI68" s="121"/>
      <c r="AJ68" s="53"/>
      <c r="AK68" s="53"/>
      <c r="AL68" s="53"/>
      <c r="AM68" s="66"/>
      <c r="AN68" s="57"/>
      <c r="AO68" s="53"/>
      <c r="AP68" s="53"/>
      <c r="AQ68" s="53"/>
      <c r="AR68" s="66"/>
      <c r="AS68" s="57"/>
      <c r="AT68" s="53"/>
      <c r="AU68" s="53"/>
      <c r="AV68" s="53"/>
      <c r="AW68" s="66"/>
      <c r="AX68" s="68"/>
      <c r="AY68" s="53"/>
      <c r="AZ68" s="53"/>
      <c r="BA68" s="53"/>
      <c r="BB68" s="66"/>
      <c r="BC68" s="68"/>
      <c r="BD68" s="53"/>
      <c r="BE68" s="53"/>
      <c r="BF68" s="53"/>
      <c r="BG68" s="116"/>
      <c r="BH68" s="68"/>
      <c r="BI68" s="53"/>
      <c r="BJ68" s="53"/>
      <c r="BK68" s="53"/>
      <c r="BL68" s="116"/>
      <c r="BM68" s="68"/>
      <c r="BN68" s="53"/>
      <c r="BO68" s="53"/>
      <c r="BP68" s="53"/>
      <c r="BQ68" s="116"/>
      <c r="BR68" s="68"/>
      <c r="BS68" s="53"/>
      <c r="BT68" s="53"/>
      <c r="BU68" s="53"/>
      <c r="BV68" s="116"/>
      <c r="BW68" s="68"/>
      <c r="BX68" s="53"/>
      <c r="BY68" s="53"/>
      <c r="BZ68" s="53"/>
      <c r="CA68" s="116"/>
      <c r="CB68" s="68"/>
      <c r="CC68" s="53"/>
      <c r="CD68" s="53"/>
      <c r="CE68" s="53"/>
      <c r="CF68" s="116"/>
      <c r="CG68" s="68"/>
      <c r="CH68" s="53"/>
      <c r="CI68" s="53"/>
      <c r="CJ68" s="53"/>
      <c r="CK68" s="116"/>
      <c r="CL68" s="68"/>
      <c r="CM68" s="53"/>
      <c r="CN68" s="53"/>
      <c r="CO68" s="122"/>
      <c r="CP68" s="11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</row>
    <row r="69" spans="2:175" s="99" customFormat="1" ht="13.5" customHeight="1">
      <c r="B69" s="17"/>
      <c r="C69" s="120"/>
      <c r="D69" s="121"/>
      <c r="E69" s="122">
        <f t="shared" si="8"/>
        <v>0</v>
      </c>
      <c r="F69" s="122">
        <f t="shared" si="9"/>
        <v>0</v>
      </c>
      <c r="G69" s="122">
        <f t="shared" si="10"/>
        <v>0</v>
      </c>
      <c r="H69" s="122">
        <f t="shared" si="11"/>
        <v>0</v>
      </c>
      <c r="I69" s="123" t="str">
        <f t="shared" si="12"/>
        <v>-</v>
      </c>
      <c r="J69" s="123" t="str">
        <f t="shared" si="13"/>
        <v>-</v>
      </c>
      <c r="K69" s="124" t="str">
        <f t="shared" si="14"/>
        <v>-</v>
      </c>
      <c r="L69" s="125"/>
      <c r="M69" s="68"/>
      <c r="N69" s="53"/>
      <c r="O69" s="53"/>
      <c r="P69" s="53"/>
      <c r="Q69" s="75"/>
      <c r="R69" s="126">
        <f t="shared" si="15"/>
        <v>0</v>
      </c>
      <c r="S69" s="125"/>
      <c r="T69" s="68"/>
      <c r="U69" s="53"/>
      <c r="V69" s="53"/>
      <c r="W69" s="53"/>
      <c r="X69" s="127"/>
      <c r="Y69" s="68"/>
      <c r="Z69" s="53"/>
      <c r="AA69" s="53"/>
      <c r="AB69" s="53"/>
      <c r="AC69" s="128"/>
      <c r="AD69" s="121"/>
      <c r="AE69" s="53"/>
      <c r="AF69" s="53"/>
      <c r="AG69" s="53"/>
      <c r="AH69" s="66"/>
      <c r="AI69" s="121"/>
      <c r="AJ69" s="53"/>
      <c r="AK69" s="53"/>
      <c r="AL69" s="53"/>
      <c r="AM69" s="66"/>
      <c r="AN69" s="57"/>
      <c r="AO69" s="53"/>
      <c r="AP69" s="53"/>
      <c r="AQ69" s="53"/>
      <c r="AR69" s="66"/>
      <c r="AS69" s="68"/>
      <c r="AT69" s="53"/>
      <c r="AU69" s="53"/>
      <c r="AV69" s="53"/>
      <c r="AW69" s="66"/>
      <c r="AX69" s="57"/>
      <c r="AY69" s="53"/>
      <c r="AZ69" s="53"/>
      <c r="BA69" s="53"/>
      <c r="BB69" s="66"/>
      <c r="BC69" s="68"/>
      <c r="BD69" s="53"/>
      <c r="BE69" s="53"/>
      <c r="BF69" s="53"/>
      <c r="BG69" s="116"/>
      <c r="BH69" s="68"/>
      <c r="BI69" s="53"/>
      <c r="BJ69" s="53"/>
      <c r="BK69" s="53"/>
      <c r="BL69" s="116"/>
      <c r="BM69" s="68"/>
      <c r="BN69" s="53"/>
      <c r="BO69" s="53"/>
      <c r="BP69" s="53"/>
      <c r="BQ69" s="116"/>
      <c r="BR69" s="68"/>
      <c r="BS69" s="53"/>
      <c r="BT69" s="53"/>
      <c r="BU69" s="53"/>
      <c r="BV69" s="116"/>
      <c r="BW69" s="68"/>
      <c r="BX69" s="53"/>
      <c r="BY69" s="53"/>
      <c r="BZ69" s="53"/>
      <c r="CA69" s="116"/>
      <c r="CB69" s="68"/>
      <c r="CC69" s="53"/>
      <c r="CD69" s="53"/>
      <c r="CE69" s="53"/>
      <c r="CF69" s="116"/>
      <c r="CG69" s="68"/>
      <c r="CH69" s="53"/>
      <c r="CI69" s="53"/>
      <c r="CJ69" s="53"/>
      <c r="CK69" s="116"/>
      <c r="CL69" s="68"/>
      <c r="CM69" s="53"/>
      <c r="CN69" s="53"/>
      <c r="CO69" s="122"/>
      <c r="CP69" s="11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</row>
    <row r="70" spans="2:175" s="99" customFormat="1" ht="13.5" customHeight="1">
      <c r="B70" s="133"/>
      <c r="C70" s="133"/>
      <c r="D70" s="133"/>
      <c r="E70" s="134"/>
      <c r="F70" s="134"/>
      <c r="G70" s="134"/>
      <c r="H70" s="134"/>
      <c r="I70" s="134"/>
      <c r="J70" s="134"/>
      <c r="K70" s="134"/>
      <c r="L70" s="85"/>
      <c r="M70" s="134"/>
      <c r="N70" s="134"/>
      <c r="O70" s="134"/>
      <c r="P70" s="134"/>
      <c r="Q70" s="83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74"/>
      <c r="AS70" s="134"/>
      <c r="AT70" s="134"/>
      <c r="AU70" s="134"/>
      <c r="AV70" s="134"/>
      <c r="AW70" s="86"/>
      <c r="AX70" s="134"/>
      <c r="AY70" s="134"/>
      <c r="AZ70" s="134"/>
      <c r="BA70" s="134"/>
      <c r="BB70" s="86"/>
      <c r="BC70" s="134"/>
      <c r="BD70" s="134"/>
      <c r="BE70" s="134"/>
      <c r="BF70" s="134"/>
      <c r="BG70" s="86"/>
      <c r="BH70" s="134"/>
      <c r="BI70" s="134"/>
      <c r="BJ70" s="134"/>
      <c r="BK70" s="134"/>
      <c r="BL70" s="86"/>
      <c r="BM70" s="135"/>
      <c r="BN70" s="134"/>
      <c r="BO70" s="134"/>
      <c r="BP70" s="134"/>
      <c r="BQ70" s="86"/>
      <c r="BR70" s="134"/>
      <c r="BS70" s="134"/>
      <c r="BT70" s="134"/>
      <c r="BU70" s="134"/>
      <c r="BV70" s="86"/>
      <c r="BW70" s="134"/>
      <c r="BX70" s="134"/>
      <c r="BY70" s="134"/>
      <c r="BZ70" s="134"/>
      <c r="CA70" s="86"/>
      <c r="CB70" s="134"/>
      <c r="CC70" s="134"/>
      <c r="CD70" s="134"/>
      <c r="CE70" s="134"/>
      <c r="CF70" s="86"/>
      <c r="CG70" s="134"/>
      <c r="CH70" s="134"/>
      <c r="CI70" s="134"/>
      <c r="CJ70" s="134"/>
      <c r="CK70" s="86"/>
      <c r="CL70" s="134"/>
      <c r="CM70" s="134"/>
      <c r="CN70" s="134"/>
      <c r="CO70" s="134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</row>
    <row r="71" spans="2:147" s="99" customFormat="1" ht="13.5" customHeight="1">
      <c r="B71" s="82" t="s">
        <v>56</v>
      </c>
      <c r="C71" s="89"/>
      <c r="D71" s="89"/>
      <c r="E71" s="83"/>
      <c r="F71" s="83"/>
      <c r="G71" s="83"/>
      <c r="H71" s="83"/>
      <c r="I71" s="83"/>
      <c r="J71" s="83"/>
      <c r="K71" s="83"/>
      <c r="L71" s="75"/>
      <c r="M71" s="83"/>
      <c r="N71" s="83"/>
      <c r="O71" s="83"/>
      <c r="P71" s="83"/>
      <c r="Q71" s="83"/>
      <c r="R71" s="75"/>
      <c r="S71" s="75"/>
      <c r="T71" s="83"/>
      <c r="U71" s="83"/>
      <c r="V71" s="83"/>
      <c r="W71" s="83"/>
      <c r="X71" s="85"/>
      <c r="Y71" s="83"/>
      <c r="Z71" s="83"/>
      <c r="AA71" s="83"/>
      <c r="AB71" s="83"/>
      <c r="AC71" s="85"/>
      <c r="AD71" s="83"/>
      <c r="AE71" s="83"/>
      <c r="AF71" s="83"/>
      <c r="AG71" s="83"/>
      <c r="AH71" s="85"/>
      <c r="AI71" s="83"/>
      <c r="AJ71" s="83"/>
      <c r="AK71" s="83"/>
      <c r="AL71" s="83"/>
      <c r="AM71" s="86"/>
      <c r="AN71" s="83"/>
      <c r="AO71" s="83"/>
      <c r="AP71" s="83"/>
      <c r="AQ71" s="83"/>
      <c r="AR71" s="86"/>
      <c r="AS71" s="83"/>
      <c r="AT71" s="83"/>
      <c r="AU71" s="83"/>
      <c r="AV71" s="83"/>
      <c r="AW71" s="86"/>
      <c r="AX71" s="75"/>
      <c r="AY71" s="75"/>
      <c r="AZ71" s="75"/>
      <c r="BA71" s="75"/>
      <c r="BB71" s="86"/>
      <c r="BC71" s="75"/>
      <c r="BD71" s="75"/>
      <c r="BE71" s="75"/>
      <c r="BF71" s="75"/>
      <c r="BG71" s="86"/>
      <c r="BH71" s="75"/>
      <c r="BI71" s="75"/>
      <c r="BJ71" s="75"/>
      <c r="BK71" s="75"/>
      <c r="BL71" s="86"/>
      <c r="BM71" s="75"/>
      <c r="BN71" s="75"/>
      <c r="BO71" s="75"/>
      <c r="BP71" s="75"/>
      <c r="BQ71" s="86"/>
      <c r="BR71" s="75"/>
      <c r="BS71" s="75"/>
      <c r="BT71" s="75"/>
      <c r="BU71" s="75"/>
      <c r="BV71" s="86"/>
      <c r="BW71" s="75"/>
      <c r="BX71" s="75"/>
      <c r="BY71" s="75"/>
      <c r="BZ71" s="75"/>
      <c r="CA71" s="86"/>
      <c r="CB71" s="75"/>
      <c r="CC71" s="75"/>
      <c r="CD71" s="75"/>
      <c r="CE71" s="75"/>
      <c r="CF71" s="86"/>
      <c r="CG71" s="75"/>
      <c r="CH71" s="75"/>
      <c r="CI71" s="75"/>
      <c r="CJ71" s="75"/>
      <c r="CK71" s="86"/>
      <c r="CL71" s="75"/>
      <c r="CM71" s="75"/>
      <c r="CN71" s="75"/>
      <c r="CO71" s="75"/>
      <c r="CP71" s="86"/>
      <c r="CQ71" s="75"/>
      <c r="CR71" s="75"/>
      <c r="CS71" s="75"/>
      <c r="CT71" s="75"/>
      <c r="CU71" s="86"/>
      <c r="CV71" s="75"/>
      <c r="CW71" s="75"/>
      <c r="CX71" s="75"/>
      <c r="CY71" s="75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EO71" s="69"/>
      <c r="EP71" s="69"/>
      <c r="EQ71" s="69"/>
    </row>
    <row r="72" spans="2:147" s="99" customFormat="1" ht="13.5" customHeight="1">
      <c r="B72" s="290" t="s">
        <v>57</v>
      </c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86"/>
      <c r="Y72" s="75"/>
      <c r="Z72" s="75"/>
      <c r="AA72" s="75"/>
      <c r="AB72" s="7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EO72" s="69"/>
      <c r="EP72" s="69"/>
      <c r="EQ72" s="69"/>
    </row>
    <row r="73" spans="2:118" s="99" customFormat="1" ht="13.5" customHeight="1">
      <c r="B73" s="290" t="s">
        <v>58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86"/>
      <c r="Y73" s="75"/>
      <c r="Z73" s="75"/>
      <c r="AA73" s="75"/>
      <c r="AB73" s="75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</row>
    <row r="74" spans="2:118" s="99" customFormat="1" ht="13.5" customHeight="1">
      <c r="B74" s="290" t="s">
        <v>59</v>
      </c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86"/>
      <c r="Y74" s="75"/>
      <c r="Z74" s="75"/>
      <c r="AA74" s="75"/>
      <c r="AB74" s="75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</row>
    <row r="75" spans="2:118" s="99" customFormat="1" ht="13.5" customHeight="1">
      <c r="B75" s="21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86"/>
      <c r="Y75" s="75"/>
      <c r="Z75" s="75"/>
      <c r="AA75" s="75"/>
      <c r="AB75" s="75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</row>
    <row r="76" spans="2:118" s="99" customFormat="1" ht="13.5" customHeight="1">
      <c r="B76" s="232" t="s">
        <v>105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75"/>
      <c r="Q76" s="75"/>
      <c r="R76" s="75"/>
      <c r="S76" s="75"/>
      <c r="T76" s="75"/>
      <c r="U76" s="75"/>
      <c r="V76" s="75"/>
      <c r="W76" s="75"/>
      <c r="X76" s="86"/>
      <c r="Y76" s="75"/>
      <c r="Z76" s="75"/>
      <c r="AA76" s="75"/>
      <c r="AB76" s="75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</row>
    <row r="77" spans="2:118" s="99" customFormat="1" ht="13.5" customHeight="1">
      <c r="B77" s="82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86"/>
      <c r="Y77" s="75"/>
      <c r="Z77" s="75"/>
      <c r="AA77" s="75"/>
      <c r="AB77" s="75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</row>
    <row r="78" spans="2:147" s="99" customFormat="1" ht="13.5" customHeight="1">
      <c r="B78" s="82" t="s">
        <v>60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86"/>
      <c r="Y78" s="75"/>
      <c r="Z78" s="75"/>
      <c r="AA78" s="75"/>
      <c r="AB78" s="75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EO78" s="69"/>
      <c r="EP78" s="69"/>
      <c r="EQ78" s="69"/>
    </row>
    <row r="79" spans="2:147" s="99" customFormat="1" ht="13.5" customHeight="1">
      <c r="B79" s="286" t="s">
        <v>112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75"/>
      <c r="U79" s="75"/>
      <c r="V79" s="75"/>
      <c r="W79" s="75"/>
      <c r="X79" s="86"/>
      <c r="Y79" s="75"/>
      <c r="Z79" s="75"/>
      <c r="AA79" s="75"/>
      <c r="AB79" s="75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EO79" s="69"/>
      <c r="EP79" s="69"/>
      <c r="EQ79" s="69"/>
    </row>
    <row r="80" spans="2:147" s="99" customFormat="1" ht="13.5" customHeight="1">
      <c r="B80" s="8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75"/>
      <c r="U80" s="75"/>
      <c r="V80" s="75"/>
      <c r="W80" s="75"/>
      <c r="X80" s="86"/>
      <c r="Y80" s="75"/>
      <c r="Z80" s="75"/>
      <c r="AA80" s="75"/>
      <c r="AB80" s="75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EO80" s="69"/>
      <c r="EP80" s="69"/>
      <c r="EQ80" s="69"/>
    </row>
    <row r="81" spans="2:147" s="99" customFormat="1" ht="13.5" customHeight="1">
      <c r="B81" s="233" t="s">
        <v>104</v>
      </c>
      <c r="C81" s="233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75"/>
      <c r="U81" s="75"/>
      <c r="V81" s="75"/>
      <c r="W81" s="75"/>
      <c r="X81" s="86"/>
      <c r="Y81" s="75"/>
      <c r="Z81" s="75"/>
      <c r="AA81" s="75"/>
      <c r="AB81" s="75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EO81" s="69"/>
      <c r="EP81" s="69"/>
      <c r="EQ81" s="69"/>
    </row>
    <row r="82" spans="2:147" s="99" customFormat="1" ht="13.5" customHeight="1">
      <c r="B82" s="233" t="s">
        <v>111</v>
      </c>
      <c r="C82" s="232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75"/>
      <c r="U82" s="75"/>
      <c r="V82" s="75"/>
      <c r="W82" s="75"/>
      <c r="X82" s="86"/>
      <c r="Y82" s="75"/>
      <c r="Z82" s="75"/>
      <c r="AA82" s="75"/>
      <c r="AB82" s="75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EO82" s="69"/>
      <c r="EP82" s="69"/>
      <c r="EQ82" s="69"/>
    </row>
    <row r="83" spans="2:118" s="99" customFormat="1" ht="13.5" customHeight="1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86"/>
      <c r="Y83" s="75"/>
      <c r="Z83" s="75"/>
      <c r="AA83" s="75"/>
      <c r="AB83" s="75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</row>
    <row r="84" spans="2:118" s="99" customFormat="1" ht="13.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75"/>
      <c r="U84" s="75"/>
      <c r="V84" s="75"/>
      <c r="W84" s="75"/>
      <c r="X84" s="86"/>
      <c r="Y84" s="75"/>
      <c r="Z84" s="75"/>
      <c r="AA84" s="75"/>
      <c r="AB84" s="75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</row>
    <row r="85" spans="2:118" s="99" customFormat="1" ht="13.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75"/>
      <c r="U85" s="75"/>
      <c r="V85" s="75"/>
      <c r="W85" s="75"/>
      <c r="X85" s="86"/>
      <c r="Y85" s="75"/>
      <c r="Z85" s="75"/>
      <c r="AA85" s="75"/>
      <c r="AB85" s="75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</row>
    <row r="86" spans="2:118" s="99" customFormat="1" ht="13.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75"/>
      <c r="U86" s="75"/>
      <c r="V86" s="75"/>
      <c r="W86" s="75"/>
      <c r="X86" s="86"/>
      <c r="Y86" s="75"/>
      <c r="Z86" s="75"/>
      <c r="AA86" s="75"/>
      <c r="AB86" s="75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</row>
    <row r="87" spans="2:118" s="99" customFormat="1" ht="13.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75"/>
      <c r="U87" s="75"/>
      <c r="V87" s="75"/>
      <c r="W87" s="75"/>
      <c r="X87" s="86"/>
      <c r="Y87" s="75"/>
      <c r="Z87" s="75"/>
      <c r="AA87" s="75"/>
      <c r="AB87" s="75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</row>
    <row r="88" spans="2:118" s="99" customFormat="1" ht="13.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75"/>
      <c r="U88" s="75"/>
      <c r="V88" s="75"/>
      <c r="W88" s="75"/>
      <c r="X88" s="86"/>
      <c r="Y88" s="75"/>
      <c r="Z88" s="75"/>
      <c r="AA88" s="75"/>
      <c r="AB88" s="75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</row>
    <row r="89" spans="2:28" s="99" customFormat="1" ht="13.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101"/>
      <c r="U89" s="101"/>
      <c r="V89" s="101"/>
      <c r="W89" s="101"/>
      <c r="Y89" s="101"/>
      <c r="Z89" s="101"/>
      <c r="AA89" s="101"/>
      <c r="AB89" s="101"/>
    </row>
    <row r="90" spans="2:28" s="99" customFormat="1" ht="13.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101"/>
      <c r="U90" s="101"/>
      <c r="V90" s="101"/>
      <c r="W90" s="101"/>
      <c r="Y90" s="101"/>
      <c r="Z90" s="101"/>
      <c r="AA90" s="101"/>
      <c r="AB90" s="101"/>
    </row>
    <row r="91" spans="2:28" s="99" customFormat="1" ht="13.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101"/>
      <c r="U91" s="101"/>
      <c r="V91" s="101"/>
      <c r="W91" s="101"/>
      <c r="Y91" s="101"/>
      <c r="Z91" s="101"/>
      <c r="AA91" s="101"/>
      <c r="AB91" s="101"/>
    </row>
    <row r="92" spans="20:28" ht="13.5" customHeight="1">
      <c r="T92" s="97"/>
      <c r="U92" s="97"/>
      <c r="V92" s="97"/>
      <c r="W92" s="97"/>
      <c r="Y92" s="97"/>
      <c r="Z92" s="97"/>
      <c r="AA92" s="97"/>
      <c r="AB92" s="97"/>
    </row>
    <row r="93" spans="20:28" ht="13.5" customHeight="1">
      <c r="T93" s="97"/>
      <c r="U93" s="97"/>
      <c r="V93" s="97"/>
      <c r="W93" s="97"/>
      <c r="X93" s="97"/>
      <c r="Y93" s="97"/>
      <c r="Z93" s="97"/>
      <c r="AA93" s="97"/>
      <c r="AB93" s="97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spans="2:19" ht="13.5" customHeight="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 ht="13.5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 ht="13.5" customHeight="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 ht="13.5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 ht="13.5" customHeight="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 ht="13.5" customHeight="1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 ht="13.5" customHeight="1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 ht="13.5" customHeight="1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 ht="13.5" customHeight="1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 ht="13.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 ht="13.5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 ht="13.5" customHeight="1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 ht="13.5" customHeight="1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 ht="13.5" customHeight="1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 ht="13.5" customHeight="1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 ht="13.5" customHeight="1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 ht="13.5" customHeight="1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 ht="13.5" customHeight="1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 ht="13.5" customHeight="1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 ht="13.5" customHeight="1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 ht="13.5" customHeight="1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 ht="13.5" customHeight="1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 ht="13.5" customHeight="1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 ht="13.5" customHeight="1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 ht="13.5" customHeight="1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 ht="13.5" customHeight="1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 ht="13.5" customHeight="1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 ht="13.5" customHeight="1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 ht="13.5" customHeight="1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 ht="13.5" customHeight="1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 ht="13.5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</row>
    <row r="137" spans="2:19" ht="13.5" customHeight="1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</row>
    <row r="138" spans="2:19" ht="13.5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</row>
    <row r="139" spans="2:19" ht="13.5" customHeight="1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</row>
    <row r="140" spans="2:19" ht="13.5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</row>
    <row r="141" spans="2:19" ht="13.5" customHeight="1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</row>
    <row r="142" spans="2:19" ht="13.5" customHeight="1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</row>
    <row r="143" spans="2:19" ht="13.5" customHeight="1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</row>
    <row r="144" spans="2:19" ht="13.5" customHeight="1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</row>
    <row r="145" spans="2:19" ht="13.5" customHeight="1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</row>
    <row r="146" spans="2:19" ht="13.5" customHeight="1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2:19" ht="13.5" customHeight="1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</row>
    <row r="148" spans="2:19" ht="13.5" customHeight="1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</row>
    <row r="149" spans="2:19" ht="13.5" customHeight="1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</row>
    <row r="150" spans="2:19" ht="13.5" customHeight="1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</row>
    <row r="151" spans="2:19" ht="13.5" customHeight="1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</row>
    <row r="152" spans="2:19" ht="13.5" customHeight="1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</row>
    <row r="153" spans="2:19" ht="13.5" customHeight="1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</row>
    <row r="154" spans="2:19" ht="13.5" customHeight="1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</row>
    <row r="155" spans="2:19" ht="13.5" customHeight="1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</row>
    <row r="156" spans="2:19" ht="13.5" customHeight="1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  <row r="157" spans="2:19" ht="13.5" customHeight="1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</row>
    <row r="158" spans="2:19" ht="13.5" customHeight="1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</row>
    <row r="159" spans="2:19" ht="13.5" customHeight="1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</row>
    <row r="160" spans="2:19" ht="13.5" customHeight="1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</row>
    <row r="161" spans="2:19" ht="13.5" customHeight="1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</row>
    <row r="162" spans="2:19" ht="13.5" customHeight="1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</row>
    <row r="163" spans="2:19" ht="13.5" customHeight="1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</row>
    <row r="164" spans="2:19" ht="13.5" customHeight="1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</row>
    <row r="165" spans="2:19" ht="13.5" customHeight="1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</row>
    <row r="166" spans="2:19" ht="13.5" customHeight="1"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</row>
    <row r="167" ht="13.5" customHeight="1"/>
    <row r="168" spans="2:175" s="99" customFormat="1" ht="13.5" customHeight="1">
      <c r="B168" s="86"/>
      <c r="C168" s="86"/>
      <c r="D168" s="86"/>
      <c r="E168" s="85"/>
      <c r="F168" s="85"/>
      <c r="G168" s="85"/>
      <c r="H168" s="85"/>
      <c r="I168" s="43" t="s">
        <v>43</v>
      </c>
      <c r="J168" s="43" t="s">
        <v>44</v>
      </c>
      <c r="K168" s="43" t="s">
        <v>45</v>
      </c>
      <c r="L168" s="85"/>
      <c r="M168" s="102" t="s">
        <v>46</v>
      </c>
      <c r="N168" s="103"/>
      <c r="O168" s="103"/>
      <c r="P168" s="104"/>
      <c r="Q168" s="237"/>
      <c r="R168" s="38" t="s">
        <v>14</v>
      </c>
      <c r="S168" s="85"/>
      <c r="T168" s="137"/>
      <c r="U168" s="138"/>
      <c r="V168" s="138"/>
      <c r="W168" s="138"/>
      <c r="X168" s="75"/>
      <c r="Y168" s="137"/>
      <c r="Z168" s="138"/>
      <c r="AA168" s="138"/>
      <c r="AB168" s="138"/>
      <c r="AC168" s="75"/>
      <c r="AD168" s="137"/>
      <c r="AE168" s="138"/>
      <c r="AF168" s="138"/>
      <c r="AG168" s="138"/>
      <c r="AH168" s="108"/>
      <c r="AI168" s="137"/>
      <c r="AJ168" s="138"/>
      <c r="AK168" s="138"/>
      <c r="AL168" s="138"/>
      <c r="AM168" s="65"/>
      <c r="AN168" s="137"/>
      <c r="AO168" s="138"/>
      <c r="AP168" s="138"/>
      <c r="AQ168" s="138"/>
      <c r="AR168" s="65"/>
      <c r="AS168" s="137"/>
      <c r="AT168" s="138"/>
      <c r="AU168" s="138"/>
      <c r="AV168" s="138"/>
      <c r="AW168" s="64"/>
      <c r="AX168" s="137"/>
      <c r="AY168" s="138"/>
      <c r="AZ168" s="138"/>
      <c r="BA168" s="138"/>
      <c r="BB168" s="64"/>
      <c r="BC168" s="137"/>
      <c r="BD168" s="138"/>
      <c r="BE168" s="138"/>
      <c r="BF168" s="138"/>
      <c r="BG168" s="101"/>
      <c r="BH168" s="137"/>
      <c r="BI168" s="138"/>
      <c r="BJ168" s="138"/>
      <c r="BK168" s="138"/>
      <c r="BL168" s="109"/>
      <c r="BM168" s="139"/>
      <c r="BN168" s="138"/>
      <c r="BO168" s="138"/>
      <c r="BP168" s="138"/>
      <c r="BQ168" s="64"/>
      <c r="BR168" s="137"/>
      <c r="BS168" s="138"/>
      <c r="BT168" s="138"/>
      <c r="BU168" s="138"/>
      <c r="BV168" s="64"/>
      <c r="BW168" s="137"/>
      <c r="BX168" s="138"/>
      <c r="BY168" s="138"/>
      <c r="BZ168" s="138"/>
      <c r="CA168" s="71"/>
      <c r="CB168" s="137"/>
      <c r="CC168" s="138"/>
      <c r="CD168" s="138"/>
      <c r="CE168" s="138"/>
      <c r="CF168" s="101"/>
      <c r="CG168" s="137"/>
      <c r="CH168" s="138"/>
      <c r="CI168" s="138"/>
      <c r="CJ168" s="138"/>
      <c r="CK168" s="71"/>
      <c r="CL168" s="137"/>
      <c r="CM168" s="138"/>
      <c r="CN168" s="138"/>
      <c r="CO168" s="138"/>
      <c r="CP168" s="71"/>
      <c r="CQ168" s="137"/>
      <c r="CR168" s="138"/>
      <c r="CS168" s="138"/>
      <c r="CT168" s="138"/>
      <c r="CU168" s="71" t="s">
        <v>15</v>
      </c>
      <c r="CV168" s="137"/>
      <c r="CW168" s="138"/>
      <c r="CX168" s="138"/>
      <c r="CY168" s="138"/>
      <c r="CZ168" s="71" t="s">
        <v>15</v>
      </c>
      <c r="DA168" s="137"/>
      <c r="DB168" s="138"/>
      <c r="DC168" s="138"/>
      <c r="DD168" s="138"/>
      <c r="DE168" s="71" t="s">
        <v>15</v>
      </c>
      <c r="DF168" s="137"/>
      <c r="DG168" s="138"/>
      <c r="DH168" s="138"/>
      <c r="DI168" s="138"/>
      <c r="DJ168" s="71" t="s">
        <v>15</v>
      </c>
      <c r="DK168" s="137"/>
      <c r="DL168" s="138"/>
      <c r="DM168" s="138"/>
      <c r="DN168" s="138"/>
      <c r="DO168" s="110" t="s">
        <v>15</v>
      </c>
      <c r="DP168" s="111"/>
      <c r="DQ168" s="110"/>
      <c r="DR168" s="110"/>
      <c r="DS168" s="110"/>
      <c r="DT168" s="110"/>
      <c r="DU168" s="111"/>
      <c r="DV168" s="110"/>
      <c r="DW168" s="110"/>
      <c r="DX168" s="110"/>
      <c r="DY168" s="110"/>
      <c r="DZ168" s="111"/>
      <c r="EA168" s="110"/>
      <c r="EB168" s="110"/>
      <c r="EC168" s="110"/>
      <c r="ED168" s="110"/>
      <c r="EE168" s="111"/>
      <c r="EF168" s="110"/>
      <c r="EG168" s="110"/>
      <c r="EH168" s="110"/>
      <c r="EI168" s="110"/>
      <c r="EJ168" s="111"/>
      <c r="EK168" s="110"/>
      <c r="EL168" s="110"/>
      <c r="EM168" s="110"/>
      <c r="ER168" s="288" t="s">
        <v>47</v>
      </c>
      <c r="ES168" s="321"/>
      <c r="ET168" s="321"/>
      <c r="EU168" s="321"/>
      <c r="EV168" s="321"/>
      <c r="EW168" s="321"/>
      <c r="EX168" s="322"/>
      <c r="EZ168" s="39" t="s">
        <v>16</v>
      </c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</row>
    <row r="169" spans="2:175" s="99" customFormat="1" ht="13.5" customHeight="1">
      <c r="B169" s="112" t="s">
        <v>61</v>
      </c>
      <c r="C169" s="42"/>
      <c r="D169" s="42" t="s">
        <v>18</v>
      </c>
      <c r="E169" s="43" t="s">
        <v>49</v>
      </c>
      <c r="F169" s="43" t="s">
        <v>50</v>
      </c>
      <c r="G169" s="43" t="s">
        <v>21</v>
      </c>
      <c r="H169" s="43" t="s">
        <v>51</v>
      </c>
      <c r="I169" s="43" t="s">
        <v>52</v>
      </c>
      <c r="J169" s="43" t="s">
        <v>53</v>
      </c>
      <c r="K169" s="43" t="s">
        <v>23</v>
      </c>
      <c r="L169" s="113"/>
      <c r="M169" s="43" t="s">
        <v>49</v>
      </c>
      <c r="N169" s="43" t="s">
        <v>50</v>
      </c>
      <c r="O169" s="43" t="s">
        <v>54</v>
      </c>
      <c r="P169" s="43" t="s">
        <v>51</v>
      </c>
      <c r="Q169" s="238"/>
      <c r="R169" s="46" t="s">
        <v>24</v>
      </c>
      <c r="S169" s="140"/>
      <c r="T169" s="43" t="s">
        <v>49</v>
      </c>
      <c r="U169" s="43" t="s">
        <v>50</v>
      </c>
      <c r="V169" s="43" t="s">
        <v>54</v>
      </c>
      <c r="W169" s="43" t="s">
        <v>51</v>
      </c>
      <c r="X169" s="115"/>
      <c r="Y169" s="43" t="s">
        <v>49</v>
      </c>
      <c r="Z169" s="43" t="s">
        <v>50</v>
      </c>
      <c r="AA169" s="43" t="s">
        <v>54</v>
      </c>
      <c r="AB169" s="43" t="s">
        <v>51</v>
      </c>
      <c r="AC169" s="86"/>
      <c r="AD169" s="43" t="s">
        <v>49</v>
      </c>
      <c r="AE169" s="43" t="s">
        <v>50</v>
      </c>
      <c r="AF169" s="43" t="s">
        <v>54</v>
      </c>
      <c r="AG169" s="43" t="s">
        <v>51</v>
      </c>
      <c r="AH169" s="75"/>
      <c r="AI169" s="43" t="s">
        <v>49</v>
      </c>
      <c r="AJ169" s="43" t="s">
        <v>50</v>
      </c>
      <c r="AK169" s="43" t="s">
        <v>54</v>
      </c>
      <c r="AL169" s="43" t="s">
        <v>51</v>
      </c>
      <c r="AM169" s="75"/>
      <c r="AN169" s="43" t="s">
        <v>49</v>
      </c>
      <c r="AO169" s="43" t="s">
        <v>50</v>
      </c>
      <c r="AP169" s="43" t="s">
        <v>54</v>
      </c>
      <c r="AQ169" s="43" t="s">
        <v>51</v>
      </c>
      <c r="AR169" s="75"/>
      <c r="AS169" s="43" t="s">
        <v>49</v>
      </c>
      <c r="AT169" s="43" t="s">
        <v>50</v>
      </c>
      <c r="AU169" s="43" t="s">
        <v>54</v>
      </c>
      <c r="AV169" s="43" t="s">
        <v>51</v>
      </c>
      <c r="AW169" s="67"/>
      <c r="AX169" s="43" t="s">
        <v>49</v>
      </c>
      <c r="AY169" s="43" t="s">
        <v>50</v>
      </c>
      <c r="AZ169" s="43" t="s">
        <v>54</v>
      </c>
      <c r="BA169" s="43" t="s">
        <v>51</v>
      </c>
      <c r="BB169" s="66"/>
      <c r="BC169" s="43" t="s">
        <v>49</v>
      </c>
      <c r="BD169" s="43" t="s">
        <v>50</v>
      </c>
      <c r="BE169" s="43" t="s">
        <v>54</v>
      </c>
      <c r="BF169" s="43" t="s">
        <v>51</v>
      </c>
      <c r="BG169" s="116"/>
      <c r="BH169" s="43" t="s">
        <v>49</v>
      </c>
      <c r="BI169" s="43" t="s">
        <v>50</v>
      </c>
      <c r="BJ169" s="43" t="s">
        <v>54</v>
      </c>
      <c r="BK169" s="43" t="s">
        <v>51</v>
      </c>
      <c r="BL169" s="116"/>
      <c r="BM169" s="141" t="s">
        <v>49</v>
      </c>
      <c r="BN169" s="43" t="s">
        <v>50</v>
      </c>
      <c r="BO169" s="43" t="s">
        <v>54</v>
      </c>
      <c r="BP169" s="43" t="s">
        <v>51</v>
      </c>
      <c r="BQ169" s="116"/>
      <c r="BR169" s="43" t="s">
        <v>49</v>
      </c>
      <c r="BS169" s="43" t="s">
        <v>50</v>
      </c>
      <c r="BT169" s="43" t="s">
        <v>54</v>
      </c>
      <c r="BU169" s="43" t="s">
        <v>51</v>
      </c>
      <c r="BV169" s="116"/>
      <c r="BW169" s="43" t="s">
        <v>49</v>
      </c>
      <c r="BX169" s="43" t="s">
        <v>50</v>
      </c>
      <c r="BY169" s="43" t="s">
        <v>54</v>
      </c>
      <c r="BZ169" s="43" t="s">
        <v>51</v>
      </c>
      <c r="CA169" s="116"/>
      <c r="CB169" s="43" t="s">
        <v>49</v>
      </c>
      <c r="CC169" s="43" t="s">
        <v>50</v>
      </c>
      <c r="CD169" s="43" t="s">
        <v>54</v>
      </c>
      <c r="CE169" s="43" t="s">
        <v>51</v>
      </c>
      <c r="CF169" s="71"/>
      <c r="CG169" s="43" t="s">
        <v>49</v>
      </c>
      <c r="CH169" s="43" t="s">
        <v>50</v>
      </c>
      <c r="CI169" s="43" t="s">
        <v>54</v>
      </c>
      <c r="CJ169" s="43" t="s">
        <v>51</v>
      </c>
      <c r="CK169" s="71"/>
      <c r="CL169" s="43" t="s">
        <v>49</v>
      </c>
      <c r="CM169" s="43" t="s">
        <v>50</v>
      </c>
      <c r="CN169" s="43" t="s">
        <v>54</v>
      </c>
      <c r="CO169" s="43" t="s">
        <v>51</v>
      </c>
      <c r="CP169" s="71"/>
      <c r="CQ169" s="43" t="s">
        <v>49</v>
      </c>
      <c r="CR169" s="43" t="s">
        <v>50</v>
      </c>
      <c r="CS169" s="43" t="s">
        <v>54</v>
      </c>
      <c r="CT169" s="43" t="s">
        <v>51</v>
      </c>
      <c r="CU169" s="71"/>
      <c r="CV169" s="43" t="s">
        <v>49</v>
      </c>
      <c r="CW169" s="43" t="s">
        <v>50</v>
      </c>
      <c r="CX169" s="43" t="s">
        <v>54</v>
      </c>
      <c r="CY169" s="43" t="s">
        <v>51</v>
      </c>
      <c r="CZ169" s="71"/>
      <c r="DA169" s="43" t="s">
        <v>49</v>
      </c>
      <c r="DB169" s="43" t="s">
        <v>50</v>
      </c>
      <c r="DC169" s="43" t="s">
        <v>54</v>
      </c>
      <c r="DD169" s="43" t="s">
        <v>51</v>
      </c>
      <c r="DE169" s="71"/>
      <c r="DF169" s="43" t="s">
        <v>49</v>
      </c>
      <c r="DG169" s="43" t="s">
        <v>50</v>
      </c>
      <c r="DH169" s="43" t="s">
        <v>54</v>
      </c>
      <c r="DI169" s="43" t="s">
        <v>51</v>
      </c>
      <c r="DJ169" s="71"/>
      <c r="DK169" s="43" t="s">
        <v>49</v>
      </c>
      <c r="DL169" s="43" t="s">
        <v>50</v>
      </c>
      <c r="DM169" s="43" t="s">
        <v>54</v>
      </c>
      <c r="DN169" s="43" t="s">
        <v>51</v>
      </c>
      <c r="DO169" s="71"/>
      <c r="DP169" s="117" t="s">
        <v>49</v>
      </c>
      <c r="DQ169" s="117" t="s">
        <v>50</v>
      </c>
      <c r="DR169" s="117" t="s">
        <v>54</v>
      </c>
      <c r="DS169" s="117" t="s">
        <v>51</v>
      </c>
      <c r="DT169" s="118"/>
      <c r="DU169" s="119" t="s">
        <v>49</v>
      </c>
      <c r="DV169" s="119" t="s">
        <v>50</v>
      </c>
      <c r="DW169" s="119" t="s">
        <v>54</v>
      </c>
      <c r="DX169" s="119" t="s">
        <v>51</v>
      </c>
      <c r="DY169" s="118"/>
      <c r="DZ169" s="119" t="s">
        <v>49</v>
      </c>
      <c r="EA169" s="119" t="s">
        <v>50</v>
      </c>
      <c r="EB169" s="119" t="s">
        <v>54</v>
      </c>
      <c r="EC169" s="119" t="s">
        <v>51</v>
      </c>
      <c r="ED169" s="118"/>
      <c r="EE169" s="119" t="s">
        <v>49</v>
      </c>
      <c r="EF169" s="119" t="s">
        <v>50</v>
      </c>
      <c r="EG169" s="119" t="s">
        <v>54</v>
      </c>
      <c r="EH169" s="119" t="s">
        <v>51</v>
      </c>
      <c r="EI169" s="118"/>
      <c r="EJ169" s="119" t="s">
        <v>49</v>
      </c>
      <c r="EK169" s="119" t="s">
        <v>50</v>
      </c>
      <c r="EL169" s="119" t="s">
        <v>54</v>
      </c>
      <c r="EM169" s="119" t="s">
        <v>51</v>
      </c>
      <c r="ER169" s="43" t="s">
        <v>49</v>
      </c>
      <c r="ES169" s="43" t="s">
        <v>50</v>
      </c>
      <c r="ET169" s="43" t="s">
        <v>54</v>
      </c>
      <c r="EU169" s="43" t="s">
        <v>51</v>
      </c>
      <c r="EV169" s="43" t="s">
        <v>52</v>
      </c>
      <c r="EW169" s="43" t="s">
        <v>53</v>
      </c>
      <c r="EX169" s="43" t="s">
        <v>23</v>
      </c>
      <c r="EZ169" s="47" t="s">
        <v>25</v>
      </c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</row>
    <row r="170" spans="2:176" s="99" customFormat="1" ht="13.5" customHeight="1">
      <c r="B170" s="17" t="s">
        <v>62</v>
      </c>
      <c r="C170" s="131" t="s">
        <v>31</v>
      </c>
      <c r="D170" s="121">
        <v>0</v>
      </c>
      <c r="E170" s="122">
        <f aca="true" t="shared" si="16" ref="E170:H185">SUM(T170,Y170,AD170,AI170,AS170,AN170,AX170,BC170,BH170,BM170,BR170,BW170,CB170,CG170,CL170,CQ170,CV170,DA170,DF170,DK170,DP170,DU170,DZ170,EE170,EJ170)</f>
        <v>0</v>
      </c>
      <c r="F170" s="122">
        <f t="shared" si="16"/>
        <v>0</v>
      </c>
      <c r="G170" s="122">
        <f t="shared" si="16"/>
        <v>0</v>
      </c>
      <c r="H170" s="122">
        <f t="shared" si="16"/>
        <v>0</v>
      </c>
      <c r="I170" s="123" t="str">
        <f aca="true" t="shared" si="17" ref="I170:I185">IF(H170=0,"-",E170/H170)</f>
        <v>-</v>
      </c>
      <c r="J170" s="123" t="str">
        <f aca="true" t="shared" si="18" ref="J170:J185">IF(E170=0,"-",G170/E170)</f>
        <v>-</v>
      </c>
      <c r="K170" s="124" t="str">
        <f aca="true" t="shared" si="19" ref="K170:K185">IF(H170=0,"-",G170/H170)</f>
        <v>-</v>
      </c>
      <c r="L170" s="125"/>
      <c r="M170" s="121"/>
      <c r="N170" s="53"/>
      <c r="O170" s="53"/>
      <c r="P170" s="53"/>
      <c r="Q170" s="239"/>
      <c r="R170" s="126">
        <f aca="true" t="shared" si="20" ref="R170:R185">H170*20-(G170/5)</f>
        <v>0</v>
      </c>
      <c r="S170" s="125"/>
      <c r="T170" s="68"/>
      <c r="U170" s="53"/>
      <c r="V170" s="53"/>
      <c r="W170" s="53"/>
      <c r="X170" s="71"/>
      <c r="Y170" s="68"/>
      <c r="Z170" s="53"/>
      <c r="AA170" s="53"/>
      <c r="AB170" s="53"/>
      <c r="AC170" s="129"/>
      <c r="AD170" s="121"/>
      <c r="AE170" s="53"/>
      <c r="AF170" s="53"/>
      <c r="AG170" s="53"/>
      <c r="AH170" s="66"/>
      <c r="AI170" s="121"/>
      <c r="AJ170" s="53"/>
      <c r="AK170" s="53"/>
      <c r="AL170" s="53"/>
      <c r="AM170" s="66"/>
      <c r="AN170" s="121"/>
      <c r="AO170" s="53"/>
      <c r="AP170" s="53"/>
      <c r="AQ170" s="53"/>
      <c r="AR170" s="66"/>
      <c r="AS170" s="68"/>
      <c r="AT170" s="53"/>
      <c r="AU170" s="53"/>
      <c r="AV170" s="53"/>
      <c r="AW170" s="66"/>
      <c r="AX170" s="121"/>
      <c r="AY170" s="53"/>
      <c r="AZ170" s="53"/>
      <c r="BA170" s="53"/>
      <c r="BB170" s="66"/>
      <c r="BC170" s="68"/>
      <c r="BD170" s="53"/>
      <c r="BE170" s="53"/>
      <c r="BF170" s="53"/>
      <c r="BG170" s="116"/>
      <c r="BH170" s="121"/>
      <c r="BI170" s="53"/>
      <c r="BJ170" s="53"/>
      <c r="BK170" s="53"/>
      <c r="BL170" s="116"/>
      <c r="BM170" s="68"/>
      <c r="BN170" s="53"/>
      <c r="BO170" s="53"/>
      <c r="BP170" s="53"/>
      <c r="BQ170" s="116"/>
      <c r="BR170" s="68"/>
      <c r="BS170" s="53"/>
      <c r="BT170" s="53"/>
      <c r="BU170" s="53"/>
      <c r="BV170" s="116"/>
      <c r="BW170" s="68"/>
      <c r="BX170" s="53"/>
      <c r="BY170" s="53"/>
      <c r="BZ170" s="53"/>
      <c r="CA170" s="116"/>
      <c r="CB170" s="68"/>
      <c r="CC170" s="53"/>
      <c r="CD170" s="53"/>
      <c r="CE170" s="53"/>
      <c r="CF170" s="116"/>
      <c r="CG170" s="68"/>
      <c r="CH170" s="53"/>
      <c r="CI170" s="53"/>
      <c r="CJ170" s="53"/>
      <c r="CK170" s="116"/>
      <c r="CL170" s="68"/>
      <c r="CM170" s="53"/>
      <c r="CN170" s="53"/>
      <c r="CO170" s="122"/>
      <c r="CP170" s="116"/>
      <c r="CQ170" s="121"/>
      <c r="CR170" s="53"/>
      <c r="CS170" s="53"/>
      <c r="CT170" s="53"/>
      <c r="CU170" s="71"/>
      <c r="CV170" s="68"/>
      <c r="CW170" s="53"/>
      <c r="CX170" s="53"/>
      <c r="CY170" s="53"/>
      <c r="CZ170" s="71"/>
      <c r="DA170" s="68"/>
      <c r="DB170" s="53"/>
      <c r="DC170" s="53"/>
      <c r="DD170" s="53"/>
      <c r="DE170" s="71"/>
      <c r="DF170" s="68"/>
      <c r="DG170" s="53"/>
      <c r="DH170" s="53"/>
      <c r="DI170" s="53"/>
      <c r="DJ170" s="71"/>
      <c r="DK170" s="68"/>
      <c r="DL170" s="53"/>
      <c r="DM170" s="53"/>
      <c r="DN170" s="53"/>
      <c r="DO170" s="71"/>
      <c r="DP170" s="130"/>
      <c r="DQ170" s="130"/>
      <c r="DR170" s="130"/>
      <c r="DS170" s="130"/>
      <c r="DT170" s="118"/>
      <c r="DU170" s="110"/>
      <c r="DV170" s="110"/>
      <c r="DW170" s="110"/>
      <c r="DX170" s="110"/>
      <c r="DY170" s="118"/>
      <c r="DZ170" s="110"/>
      <c r="EA170" s="110"/>
      <c r="EB170" s="110"/>
      <c r="EC170" s="110"/>
      <c r="ED170" s="118"/>
      <c r="EE170" s="110"/>
      <c r="EF170" s="110"/>
      <c r="EG170" s="110"/>
      <c r="EH170" s="110"/>
      <c r="EI170" s="118"/>
      <c r="EJ170" s="110"/>
      <c r="EK170" s="110"/>
      <c r="EL170" s="110"/>
      <c r="EM170" s="110"/>
      <c r="ER170" s="57">
        <v>145.5</v>
      </c>
      <c r="ES170" s="68">
        <v>13</v>
      </c>
      <c r="ET170" s="68">
        <v>708</v>
      </c>
      <c r="EU170" s="68">
        <v>28</v>
      </c>
      <c r="EV170" s="123">
        <f aca="true" t="shared" si="21" ref="EV170:EV185">IF(OR(ER170="-",EU170=0),"-",ER170/EU170)</f>
        <v>5.196428571428571</v>
      </c>
      <c r="EW170" s="123">
        <f aca="true" t="shared" si="22" ref="EW170:EW185">IF(ER170="-","-",ET170/ER170)</f>
        <v>4.865979381443299</v>
      </c>
      <c r="EX170" s="124">
        <f aca="true" t="shared" si="23" ref="EX170:EX185">IF(OR(ER170="-",EU170=0),ET170,ET170/EU170)</f>
        <v>25.285714285714285</v>
      </c>
      <c r="EZ170" s="58">
        <v>3</v>
      </c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</row>
    <row r="171" spans="2:176" s="99" customFormat="1" ht="13.5" customHeight="1">
      <c r="B171" s="17" t="s">
        <v>63</v>
      </c>
      <c r="C171" s="120" t="s">
        <v>33</v>
      </c>
      <c r="D171" s="121">
        <v>0</v>
      </c>
      <c r="E171" s="122">
        <f t="shared" si="16"/>
        <v>0</v>
      </c>
      <c r="F171" s="122">
        <f t="shared" si="16"/>
        <v>0</v>
      </c>
      <c r="G171" s="122">
        <f t="shared" si="16"/>
        <v>0</v>
      </c>
      <c r="H171" s="122">
        <f t="shared" si="16"/>
        <v>0</v>
      </c>
      <c r="I171" s="123" t="str">
        <f t="shared" si="17"/>
        <v>-</v>
      </c>
      <c r="J171" s="123" t="str">
        <f t="shared" si="18"/>
        <v>-</v>
      </c>
      <c r="K171" s="124" t="str">
        <f t="shared" si="19"/>
        <v>-</v>
      </c>
      <c r="L171" s="125"/>
      <c r="M171" s="121"/>
      <c r="N171" s="53"/>
      <c r="O171" s="53"/>
      <c r="P171" s="53"/>
      <c r="Q171" s="239"/>
      <c r="R171" s="126">
        <f t="shared" si="20"/>
        <v>0</v>
      </c>
      <c r="S171" s="125"/>
      <c r="T171" s="57"/>
      <c r="U171" s="53"/>
      <c r="V171" s="53"/>
      <c r="W171" s="53"/>
      <c r="X171" s="127"/>
      <c r="Y171" s="57"/>
      <c r="Z171" s="53"/>
      <c r="AA171" s="53"/>
      <c r="AB171" s="53"/>
      <c r="AC171" s="128"/>
      <c r="AD171" s="121"/>
      <c r="AE171" s="53"/>
      <c r="AF171" s="53"/>
      <c r="AG171" s="53"/>
      <c r="AH171" s="66"/>
      <c r="AI171" s="121"/>
      <c r="AJ171" s="53"/>
      <c r="AK171" s="53"/>
      <c r="AL171" s="53"/>
      <c r="AM171" s="66"/>
      <c r="AN171" s="57"/>
      <c r="AO171" s="53"/>
      <c r="AP171" s="53"/>
      <c r="AQ171" s="53"/>
      <c r="AR171" s="66"/>
      <c r="AS171" s="68"/>
      <c r="AT171" s="53"/>
      <c r="AU171" s="53"/>
      <c r="AV171" s="53"/>
      <c r="AW171" s="66"/>
      <c r="AX171" s="57"/>
      <c r="AY171" s="53"/>
      <c r="AZ171" s="53"/>
      <c r="BA171" s="53"/>
      <c r="BB171" s="66"/>
      <c r="BC171" s="68"/>
      <c r="BD171" s="53"/>
      <c r="BE171" s="53"/>
      <c r="BF171" s="53"/>
      <c r="BG171" s="116"/>
      <c r="BH171" s="57"/>
      <c r="BI171" s="53"/>
      <c r="BJ171" s="53"/>
      <c r="BK171" s="53"/>
      <c r="BL171" s="116"/>
      <c r="BM171" s="68"/>
      <c r="BN171" s="53"/>
      <c r="BO171" s="53"/>
      <c r="BP171" s="53"/>
      <c r="BQ171" s="116"/>
      <c r="BR171" s="68"/>
      <c r="BS171" s="53"/>
      <c r="BT171" s="53"/>
      <c r="BU171" s="53"/>
      <c r="BV171" s="116"/>
      <c r="BW171" s="68"/>
      <c r="BX171" s="53"/>
      <c r="BY171" s="53"/>
      <c r="BZ171" s="53"/>
      <c r="CA171" s="116"/>
      <c r="CB171" s="68"/>
      <c r="CC171" s="53"/>
      <c r="CD171" s="53"/>
      <c r="CE171" s="53"/>
      <c r="CF171" s="116"/>
      <c r="CG171" s="68"/>
      <c r="CH171" s="53"/>
      <c r="CI171" s="53"/>
      <c r="CJ171" s="53"/>
      <c r="CK171" s="116"/>
      <c r="CL171" s="68"/>
      <c r="CM171" s="53"/>
      <c r="CN171" s="53"/>
      <c r="CO171" s="122"/>
      <c r="CP171" s="116"/>
      <c r="CQ171" s="57"/>
      <c r="CR171" s="53"/>
      <c r="CS171" s="53"/>
      <c r="CT171" s="53"/>
      <c r="CU171" s="127"/>
      <c r="CV171" s="57"/>
      <c r="CW171" s="53"/>
      <c r="CX171" s="53"/>
      <c r="CY171" s="53"/>
      <c r="CZ171" s="127"/>
      <c r="DA171" s="57"/>
      <c r="DB171" s="53"/>
      <c r="DC171" s="53"/>
      <c r="DD171" s="53"/>
      <c r="DE171" s="127"/>
      <c r="DF171" s="57"/>
      <c r="DG171" s="53"/>
      <c r="DH171" s="53"/>
      <c r="DI171" s="53"/>
      <c r="DJ171" s="127"/>
      <c r="DK171" s="57"/>
      <c r="DL171" s="53"/>
      <c r="DM171" s="53"/>
      <c r="DN171" s="53"/>
      <c r="DO171" s="127"/>
      <c r="DP171" s="130"/>
      <c r="DQ171" s="130"/>
      <c r="DR171" s="130"/>
      <c r="DS171" s="130"/>
      <c r="DT171" s="118"/>
      <c r="DU171" s="110"/>
      <c r="DV171" s="110"/>
      <c r="DW171" s="110"/>
      <c r="DX171" s="110"/>
      <c r="DY171" s="118"/>
      <c r="DZ171" s="110"/>
      <c r="EA171" s="110"/>
      <c r="EB171" s="110"/>
      <c r="EC171" s="110"/>
      <c r="ED171" s="118"/>
      <c r="EE171" s="110"/>
      <c r="EF171" s="110"/>
      <c r="EG171" s="110"/>
      <c r="EH171" s="110"/>
      <c r="EI171" s="118"/>
      <c r="EJ171" s="110"/>
      <c r="EK171" s="110"/>
      <c r="EL171" s="110"/>
      <c r="EM171" s="110"/>
      <c r="ER171" s="57">
        <v>4</v>
      </c>
      <c r="ES171" s="68">
        <v>0</v>
      </c>
      <c r="ET171" s="68">
        <v>14</v>
      </c>
      <c r="EU171" s="68">
        <v>1</v>
      </c>
      <c r="EV171" s="123">
        <f t="shared" si="21"/>
        <v>4</v>
      </c>
      <c r="EW171" s="123">
        <f t="shared" si="22"/>
        <v>3.5</v>
      </c>
      <c r="EX171" s="124">
        <f t="shared" si="23"/>
        <v>14</v>
      </c>
      <c r="EZ171" s="72" t="s">
        <v>64</v>
      </c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</row>
    <row r="172" spans="1:176" s="99" customFormat="1" ht="13.5" customHeight="1">
      <c r="A172" s="142"/>
      <c r="B172" s="17" t="s">
        <v>65</v>
      </c>
      <c r="C172" s="120" t="s">
        <v>27</v>
      </c>
      <c r="D172" s="121">
        <v>0</v>
      </c>
      <c r="E172" s="122">
        <f t="shared" si="16"/>
        <v>0</v>
      </c>
      <c r="F172" s="122">
        <f t="shared" si="16"/>
        <v>0</v>
      </c>
      <c r="G172" s="122">
        <f t="shared" si="16"/>
        <v>0</v>
      </c>
      <c r="H172" s="122">
        <f t="shared" si="16"/>
        <v>0</v>
      </c>
      <c r="I172" s="123" t="str">
        <f t="shared" si="17"/>
        <v>-</v>
      </c>
      <c r="J172" s="123" t="str">
        <f t="shared" si="18"/>
        <v>-</v>
      </c>
      <c r="K172" s="124" t="str">
        <f t="shared" si="19"/>
        <v>-</v>
      </c>
      <c r="L172" s="125"/>
      <c r="M172" s="68"/>
      <c r="N172" s="53"/>
      <c r="O172" s="53"/>
      <c r="P172" s="53"/>
      <c r="Q172" s="239"/>
      <c r="R172" s="126">
        <f t="shared" si="20"/>
        <v>0</v>
      </c>
      <c r="S172" s="132"/>
      <c r="T172" s="57"/>
      <c r="U172" s="53"/>
      <c r="V172" s="53"/>
      <c r="W172" s="53"/>
      <c r="X172" s="71"/>
      <c r="Y172" s="57"/>
      <c r="Z172" s="53"/>
      <c r="AA172" s="53"/>
      <c r="AB172" s="53"/>
      <c r="AC172" s="129"/>
      <c r="AD172" s="121"/>
      <c r="AE172" s="53"/>
      <c r="AF172" s="53"/>
      <c r="AG172" s="53"/>
      <c r="AH172" s="66"/>
      <c r="AI172" s="57"/>
      <c r="AJ172" s="53"/>
      <c r="AK172" s="53"/>
      <c r="AL172" s="53"/>
      <c r="AM172" s="66"/>
      <c r="AN172" s="121"/>
      <c r="AO172" s="53"/>
      <c r="AP172" s="53"/>
      <c r="AQ172" s="53"/>
      <c r="AR172" s="66"/>
      <c r="AS172" s="68"/>
      <c r="AT172" s="53"/>
      <c r="AU172" s="53"/>
      <c r="AV172" s="53"/>
      <c r="AW172" s="66"/>
      <c r="AX172" s="121"/>
      <c r="AY172" s="53"/>
      <c r="AZ172" s="53"/>
      <c r="BA172" s="53"/>
      <c r="BB172" s="66"/>
      <c r="BC172" s="68"/>
      <c r="BD172" s="53"/>
      <c r="BE172" s="53"/>
      <c r="BF172" s="53"/>
      <c r="BG172" s="116"/>
      <c r="BH172" s="121"/>
      <c r="BI172" s="53"/>
      <c r="BJ172" s="53"/>
      <c r="BK172" s="53"/>
      <c r="BL172" s="116"/>
      <c r="BM172" s="68"/>
      <c r="BN172" s="53"/>
      <c r="BO172" s="53"/>
      <c r="BP172" s="53"/>
      <c r="BQ172" s="116"/>
      <c r="BR172" s="68"/>
      <c r="BS172" s="53"/>
      <c r="BT172" s="53"/>
      <c r="BU172" s="53"/>
      <c r="BV172" s="116"/>
      <c r="BW172" s="68"/>
      <c r="BX172" s="53"/>
      <c r="BY172" s="53"/>
      <c r="BZ172" s="53"/>
      <c r="CA172" s="116"/>
      <c r="CB172" s="68"/>
      <c r="CC172" s="53"/>
      <c r="CD172" s="53"/>
      <c r="CE172" s="53"/>
      <c r="CF172" s="116"/>
      <c r="CG172" s="68"/>
      <c r="CH172" s="53"/>
      <c r="CI172" s="53"/>
      <c r="CJ172" s="53"/>
      <c r="CK172" s="116"/>
      <c r="CL172" s="68"/>
      <c r="CM172" s="53"/>
      <c r="CN172" s="53"/>
      <c r="CO172" s="122"/>
      <c r="CP172" s="116"/>
      <c r="CQ172" s="57"/>
      <c r="CR172" s="53"/>
      <c r="CS172" s="53"/>
      <c r="CT172" s="53"/>
      <c r="CU172" s="71"/>
      <c r="CV172" s="57"/>
      <c r="CW172" s="53"/>
      <c r="CX172" s="53"/>
      <c r="CY172" s="53"/>
      <c r="CZ172" s="71"/>
      <c r="DA172" s="57"/>
      <c r="DB172" s="53"/>
      <c r="DC172" s="53"/>
      <c r="DD172" s="53"/>
      <c r="DE172" s="71"/>
      <c r="DF172" s="57"/>
      <c r="DG172" s="53"/>
      <c r="DH172" s="53"/>
      <c r="DI172" s="53"/>
      <c r="DJ172" s="71"/>
      <c r="DK172" s="57"/>
      <c r="DL172" s="53"/>
      <c r="DM172" s="53"/>
      <c r="DN172" s="53"/>
      <c r="DO172" s="71"/>
      <c r="DP172" s="130"/>
      <c r="DQ172" s="130"/>
      <c r="DR172" s="130"/>
      <c r="DS172" s="130"/>
      <c r="DT172" s="118"/>
      <c r="DU172" s="110"/>
      <c r="DV172" s="110"/>
      <c r="DW172" s="110"/>
      <c r="DX172" s="110"/>
      <c r="DY172" s="118"/>
      <c r="DZ172" s="110"/>
      <c r="EA172" s="110"/>
      <c r="EB172" s="110"/>
      <c r="EC172" s="110"/>
      <c r="ED172" s="118"/>
      <c r="EE172" s="110"/>
      <c r="EF172" s="110"/>
      <c r="EG172" s="110"/>
      <c r="EH172" s="110"/>
      <c r="EI172" s="118"/>
      <c r="EJ172" s="110"/>
      <c r="EK172" s="110"/>
      <c r="EL172" s="110"/>
      <c r="EM172" s="110"/>
      <c r="ER172" s="57">
        <v>4</v>
      </c>
      <c r="ES172" s="68">
        <v>0</v>
      </c>
      <c r="ET172" s="68">
        <v>19</v>
      </c>
      <c r="EU172" s="68">
        <v>1</v>
      </c>
      <c r="EV172" s="123">
        <f t="shared" si="21"/>
        <v>4</v>
      </c>
      <c r="EW172" s="123">
        <f t="shared" si="22"/>
        <v>4.75</v>
      </c>
      <c r="EX172" s="124">
        <f t="shared" si="23"/>
        <v>19</v>
      </c>
      <c r="EZ172" s="72">
        <v>3</v>
      </c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</row>
    <row r="173" spans="2:176" s="99" customFormat="1" ht="13.5" customHeight="1">
      <c r="B173" s="17" t="s">
        <v>30</v>
      </c>
      <c r="C173" s="120" t="s">
        <v>28</v>
      </c>
      <c r="D173" s="121">
        <v>0</v>
      </c>
      <c r="E173" s="122">
        <f t="shared" si="16"/>
        <v>0</v>
      </c>
      <c r="F173" s="122">
        <f t="shared" si="16"/>
        <v>0</v>
      </c>
      <c r="G173" s="122">
        <f t="shared" si="16"/>
        <v>0</v>
      </c>
      <c r="H173" s="122">
        <f t="shared" si="16"/>
        <v>0</v>
      </c>
      <c r="I173" s="123" t="str">
        <f t="shared" si="17"/>
        <v>-</v>
      </c>
      <c r="J173" s="123" t="str">
        <f t="shared" si="18"/>
        <v>-</v>
      </c>
      <c r="K173" s="124" t="str">
        <f t="shared" si="19"/>
        <v>-</v>
      </c>
      <c r="L173" s="125"/>
      <c r="M173" s="121"/>
      <c r="N173" s="53"/>
      <c r="O173" s="53"/>
      <c r="P173" s="53"/>
      <c r="Q173" s="239"/>
      <c r="R173" s="126">
        <f t="shared" si="20"/>
        <v>0</v>
      </c>
      <c r="S173" s="125"/>
      <c r="T173" s="68"/>
      <c r="U173" s="53"/>
      <c r="V173" s="53"/>
      <c r="W173" s="53"/>
      <c r="X173" s="127"/>
      <c r="Y173" s="68"/>
      <c r="Z173" s="53"/>
      <c r="AA173" s="53"/>
      <c r="AB173" s="53"/>
      <c r="AC173" s="128"/>
      <c r="AD173" s="121"/>
      <c r="AE173" s="53"/>
      <c r="AF173" s="53"/>
      <c r="AG173" s="53"/>
      <c r="AH173" s="66"/>
      <c r="AI173" s="121"/>
      <c r="AJ173" s="53"/>
      <c r="AK173" s="53"/>
      <c r="AL173" s="53"/>
      <c r="AM173" s="66"/>
      <c r="AN173" s="68"/>
      <c r="AO173" s="53"/>
      <c r="AP173" s="53"/>
      <c r="AQ173" s="53"/>
      <c r="AR173" s="66"/>
      <c r="AS173" s="68"/>
      <c r="AT173" s="53"/>
      <c r="AU173" s="53"/>
      <c r="AV173" s="53"/>
      <c r="AW173" s="66"/>
      <c r="AX173" s="121"/>
      <c r="AY173" s="53"/>
      <c r="AZ173" s="53"/>
      <c r="BA173" s="53"/>
      <c r="BB173" s="66"/>
      <c r="BC173" s="68"/>
      <c r="BD173" s="53"/>
      <c r="BE173" s="53"/>
      <c r="BF173" s="53"/>
      <c r="BG173" s="116"/>
      <c r="BH173" s="68"/>
      <c r="BI173" s="53"/>
      <c r="BJ173" s="53"/>
      <c r="BK173" s="53"/>
      <c r="BL173" s="116"/>
      <c r="BM173" s="68"/>
      <c r="BN173" s="53"/>
      <c r="BO173" s="53"/>
      <c r="BP173" s="53"/>
      <c r="BQ173" s="116"/>
      <c r="BR173" s="68"/>
      <c r="BS173" s="53"/>
      <c r="BT173" s="53"/>
      <c r="BU173" s="53"/>
      <c r="BV173" s="116"/>
      <c r="BW173" s="68"/>
      <c r="BX173" s="53"/>
      <c r="BY173" s="53"/>
      <c r="BZ173" s="53"/>
      <c r="CA173" s="116"/>
      <c r="CB173" s="68"/>
      <c r="CC173" s="53"/>
      <c r="CD173" s="53"/>
      <c r="CE173" s="53"/>
      <c r="CF173" s="116"/>
      <c r="CG173" s="68"/>
      <c r="CH173" s="53"/>
      <c r="CI173" s="53"/>
      <c r="CJ173" s="53"/>
      <c r="CK173" s="116"/>
      <c r="CL173" s="68"/>
      <c r="CM173" s="53"/>
      <c r="CN173" s="53"/>
      <c r="CO173" s="122"/>
      <c r="CP173" s="116"/>
      <c r="CQ173" s="68"/>
      <c r="CR173" s="53"/>
      <c r="CS173" s="53"/>
      <c r="CT173" s="53"/>
      <c r="CU173" s="127"/>
      <c r="CV173" s="68"/>
      <c r="CW173" s="53"/>
      <c r="CX173" s="53"/>
      <c r="CY173" s="53"/>
      <c r="CZ173" s="127"/>
      <c r="DA173" s="68"/>
      <c r="DB173" s="53"/>
      <c r="DC173" s="53"/>
      <c r="DD173" s="53"/>
      <c r="DE173" s="127"/>
      <c r="DF173" s="68"/>
      <c r="DG173" s="53"/>
      <c r="DH173" s="53"/>
      <c r="DI173" s="53"/>
      <c r="DJ173" s="127"/>
      <c r="DK173" s="68"/>
      <c r="DL173" s="53"/>
      <c r="DM173" s="53"/>
      <c r="DN173" s="53"/>
      <c r="DO173" s="127"/>
      <c r="DP173" s="130"/>
      <c r="DQ173" s="130"/>
      <c r="DR173" s="130"/>
      <c r="DS173" s="130"/>
      <c r="DT173" s="118"/>
      <c r="DU173" s="110"/>
      <c r="DV173" s="110"/>
      <c r="DW173" s="110"/>
      <c r="DX173" s="110"/>
      <c r="DY173" s="118"/>
      <c r="DZ173" s="110"/>
      <c r="EA173" s="110"/>
      <c r="EB173" s="110"/>
      <c r="EC173" s="110"/>
      <c r="ED173" s="118"/>
      <c r="EE173" s="110"/>
      <c r="EF173" s="110"/>
      <c r="EG173" s="110"/>
      <c r="EH173" s="110"/>
      <c r="EI173" s="118"/>
      <c r="EJ173" s="110"/>
      <c r="EK173" s="110"/>
      <c r="EL173" s="110"/>
      <c r="EM173" s="110"/>
      <c r="ER173" s="57">
        <v>67</v>
      </c>
      <c r="ES173" s="68">
        <v>5</v>
      </c>
      <c r="ET173" s="68">
        <v>430</v>
      </c>
      <c r="EU173" s="68">
        <v>19</v>
      </c>
      <c r="EV173" s="123">
        <f t="shared" si="21"/>
        <v>3.526315789473684</v>
      </c>
      <c r="EW173" s="123">
        <f t="shared" si="22"/>
        <v>6.417910447761194</v>
      </c>
      <c r="EX173" s="124">
        <f t="shared" si="23"/>
        <v>22.63157894736842</v>
      </c>
      <c r="EZ173" s="58">
        <v>2</v>
      </c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</row>
    <row r="174" spans="2:176" s="99" customFormat="1" ht="13.5" customHeight="1">
      <c r="B174" s="17" t="s">
        <v>66</v>
      </c>
      <c r="C174" s="120" t="s">
        <v>31</v>
      </c>
      <c r="D174" s="121">
        <v>0</v>
      </c>
      <c r="E174" s="122">
        <f t="shared" si="16"/>
        <v>0</v>
      </c>
      <c r="F174" s="122">
        <f t="shared" si="16"/>
        <v>0</v>
      </c>
      <c r="G174" s="122">
        <f t="shared" si="16"/>
        <v>0</v>
      </c>
      <c r="H174" s="122">
        <f t="shared" si="16"/>
        <v>0</v>
      </c>
      <c r="I174" s="123" t="str">
        <f t="shared" si="17"/>
        <v>-</v>
      </c>
      <c r="J174" s="123" t="str">
        <f t="shared" si="18"/>
        <v>-</v>
      </c>
      <c r="K174" s="124" t="str">
        <f t="shared" si="19"/>
        <v>-</v>
      </c>
      <c r="L174" s="125"/>
      <c r="M174" s="68"/>
      <c r="N174" s="53"/>
      <c r="O174" s="53"/>
      <c r="P174" s="53"/>
      <c r="Q174" s="239"/>
      <c r="R174" s="126">
        <f t="shared" si="20"/>
        <v>0</v>
      </c>
      <c r="S174" s="125"/>
      <c r="T174" s="57"/>
      <c r="U174" s="53"/>
      <c r="V174" s="53"/>
      <c r="W174" s="53"/>
      <c r="X174" s="127"/>
      <c r="Y174" s="57"/>
      <c r="Z174" s="53"/>
      <c r="AA174" s="53"/>
      <c r="AB174" s="53"/>
      <c r="AC174" s="128"/>
      <c r="AD174" s="121"/>
      <c r="AE174" s="53"/>
      <c r="AF174" s="53"/>
      <c r="AG174" s="53"/>
      <c r="AH174" s="66"/>
      <c r="AI174" s="121"/>
      <c r="AJ174" s="53"/>
      <c r="AK174" s="53"/>
      <c r="AL174" s="53"/>
      <c r="AM174" s="66"/>
      <c r="AN174" s="57"/>
      <c r="AO174" s="53"/>
      <c r="AP174" s="53"/>
      <c r="AQ174" s="53"/>
      <c r="AR174" s="66"/>
      <c r="AS174" s="68"/>
      <c r="AT174" s="53"/>
      <c r="AU174" s="53"/>
      <c r="AV174" s="53"/>
      <c r="AW174" s="66"/>
      <c r="AX174" s="121"/>
      <c r="AY174" s="53"/>
      <c r="AZ174" s="53"/>
      <c r="BA174" s="53"/>
      <c r="BB174" s="66"/>
      <c r="BC174" s="68"/>
      <c r="BD174" s="53"/>
      <c r="BE174" s="53"/>
      <c r="BF174" s="53"/>
      <c r="BG174" s="116"/>
      <c r="BH174" s="57"/>
      <c r="BI174" s="53"/>
      <c r="BJ174" s="53"/>
      <c r="BK174" s="53"/>
      <c r="BL174" s="116"/>
      <c r="BM174" s="68"/>
      <c r="BN174" s="53"/>
      <c r="BO174" s="53"/>
      <c r="BP174" s="53"/>
      <c r="BQ174" s="116"/>
      <c r="BR174" s="68"/>
      <c r="BS174" s="53"/>
      <c r="BT174" s="53"/>
      <c r="BU174" s="53"/>
      <c r="BV174" s="116"/>
      <c r="BW174" s="68"/>
      <c r="BX174" s="53"/>
      <c r="BY174" s="53"/>
      <c r="BZ174" s="53"/>
      <c r="CA174" s="116"/>
      <c r="CB174" s="68"/>
      <c r="CC174" s="53"/>
      <c r="CD174" s="53"/>
      <c r="CE174" s="53"/>
      <c r="CF174" s="116"/>
      <c r="CG174" s="68"/>
      <c r="CH174" s="53"/>
      <c r="CI174" s="53"/>
      <c r="CJ174" s="53"/>
      <c r="CK174" s="116"/>
      <c r="CL174" s="68"/>
      <c r="CM174" s="53"/>
      <c r="CN174" s="53"/>
      <c r="CO174" s="122"/>
      <c r="CP174" s="116"/>
      <c r="CQ174" s="57"/>
      <c r="CR174" s="53"/>
      <c r="CS174" s="53"/>
      <c r="CT174" s="53"/>
      <c r="CU174" s="127"/>
      <c r="CV174" s="57"/>
      <c r="CW174" s="53"/>
      <c r="CX174" s="53"/>
      <c r="CY174" s="53"/>
      <c r="CZ174" s="127"/>
      <c r="DA174" s="57"/>
      <c r="DB174" s="53"/>
      <c r="DC174" s="53"/>
      <c r="DD174" s="53"/>
      <c r="DE174" s="127"/>
      <c r="DF174" s="57"/>
      <c r="DG174" s="53"/>
      <c r="DH174" s="53"/>
      <c r="DI174" s="53"/>
      <c r="DJ174" s="127"/>
      <c r="DK174" s="57"/>
      <c r="DL174" s="53"/>
      <c r="DM174" s="53"/>
      <c r="DN174" s="53"/>
      <c r="DO174" s="127"/>
      <c r="DP174" s="130"/>
      <c r="DQ174" s="130"/>
      <c r="DR174" s="130"/>
      <c r="DS174" s="130"/>
      <c r="DT174" s="118"/>
      <c r="DU174" s="110"/>
      <c r="DV174" s="110"/>
      <c r="DW174" s="110"/>
      <c r="DX174" s="110"/>
      <c r="DY174" s="118"/>
      <c r="DZ174" s="110"/>
      <c r="EA174" s="110"/>
      <c r="EB174" s="110"/>
      <c r="EC174" s="110"/>
      <c r="ED174" s="118"/>
      <c r="EE174" s="110"/>
      <c r="EF174" s="110"/>
      <c r="EG174" s="110"/>
      <c r="EH174" s="110"/>
      <c r="EI174" s="118"/>
      <c r="EJ174" s="110"/>
      <c r="EK174" s="110"/>
      <c r="EL174" s="110"/>
      <c r="EM174" s="110"/>
      <c r="ER174" s="57">
        <v>8</v>
      </c>
      <c r="ES174" s="68">
        <v>1</v>
      </c>
      <c r="ET174" s="68">
        <v>61</v>
      </c>
      <c r="EU174" s="68">
        <v>2</v>
      </c>
      <c r="EV174" s="123">
        <f t="shared" si="21"/>
        <v>4</v>
      </c>
      <c r="EW174" s="123">
        <f t="shared" si="22"/>
        <v>7.625</v>
      </c>
      <c r="EX174" s="124">
        <f t="shared" si="23"/>
        <v>30.5</v>
      </c>
      <c r="EZ174" s="72" t="s">
        <v>64</v>
      </c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</row>
    <row r="175" spans="2:176" s="99" customFormat="1" ht="13.5" customHeight="1">
      <c r="B175" s="17" t="s">
        <v>41</v>
      </c>
      <c r="C175" s="131" t="s">
        <v>33</v>
      </c>
      <c r="D175" s="121">
        <v>0</v>
      </c>
      <c r="E175" s="122">
        <f t="shared" si="16"/>
        <v>0</v>
      </c>
      <c r="F175" s="122">
        <f t="shared" si="16"/>
        <v>0</v>
      </c>
      <c r="G175" s="122">
        <f t="shared" si="16"/>
        <v>0</v>
      </c>
      <c r="H175" s="122">
        <f t="shared" si="16"/>
        <v>0</v>
      </c>
      <c r="I175" s="123" t="str">
        <f t="shared" si="17"/>
        <v>-</v>
      </c>
      <c r="J175" s="123" t="str">
        <f t="shared" si="18"/>
        <v>-</v>
      </c>
      <c r="K175" s="124" t="str">
        <f t="shared" si="19"/>
        <v>-</v>
      </c>
      <c r="L175" s="125"/>
      <c r="M175" s="57"/>
      <c r="N175" s="53"/>
      <c r="O175" s="53"/>
      <c r="P175" s="53"/>
      <c r="Q175" s="239"/>
      <c r="R175" s="126">
        <f t="shared" si="20"/>
        <v>0</v>
      </c>
      <c r="S175" s="125"/>
      <c r="T175" s="57"/>
      <c r="U175" s="53"/>
      <c r="V175" s="53"/>
      <c r="W175" s="53"/>
      <c r="X175" s="127"/>
      <c r="Y175" s="57"/>
      <c r="Z175" s="53"/>
      <c r="AA175" s="53"/>
      <c r="AB175" s="53"/>
      <c r="AC175" s="128"/>
      <c r="AD175" s="121"/>
      <c r="AE175" s="53"/>
      <c r="AF175" s="53"/>
      <c r="AG175" s="53"/>
      <c r="AH175" s="66"/>
      <c r="AI175" s="121"/>
      <c r="AJ175" s="53"/>
      <c r="AK175" s="53"/>
      <c r="AL175" s="53"/>
      <c r="AM175" s="66"/>
      <c r="AN175" s="57"/>
      <c r="AO175" s="53"/>
      <c r="AP175" s="53"/>
      <c r="AQ175" s="53"/>
      <c r="AR175" s="66"/>
      <c r="AS175" s="68"/>
      <c r="AT175" s="53"/>
      <c r="AU175" s="53"/>
      <c r="AV175" s="53"/>
      <c r="AW175" s="66"/>
      <c r="AX175" s="121"/>
      <c r="AY175" s="53"/>
      <c r="AZ175" s="53"/>
      <c r="BA175" s="53"/>
      <c r="BB175" s="66"/>
      <c r="BC175" s="68"/>
      <c r="BD175" s="53"/>
      <c r="BE175" s="53"/>
      <c r="BF175" s="53"/>
      <c r="BG175" s="116"/>
      <c r="BH175" s="57"/>
      <c r="BI175" s="53"/>
      <c r="BJ175" s="53"/>
      <c r="BK175" s="53"/>
      <c r="BL175" s="116"/>
      <c r="BM175" s="68"/>
      <c r="BN175" s="53"/>
      <c r="BO175" s="53"/>
      <c r="BP175" s="53"/>
      <c r="BQ175" s="116"/>
      <c r="BR175" s="68"/>
      <c r="BS175" s="53"/>
      <c r="BT175" s="53"/>
      <c r="BU175" s="53"/>
      <c r="BV175" s="116"/>
      <c r="BW175" s="68"/>
      <c r="BX175" s="53"/>
      <c r="BY175" s="53"/>
      <c r="BZ175" s="53"/>
      <c r="CA175" s="116"/>
      <c r="CB175" s="68"/>
      <c r="CC175" s="53"/>
      <c r="CD175" s="53"/>
      <c r="CE175" s="53"/>
      <c r="CF175" s="116"/>
      <c r="CG175" s="68"/>
      <c r="CH175" s="53"/>
      <c r="CI175" s="53"/>
      <c r="CJ175" s="53"/>
      <c r="CK175" s="116"/>
      <c r="CL175" s="68"/>
      <c r="CM175" s="53"/>
      <c r="CN175" s="53"/>
      <c r="CO175" s="122"/>
      <c r="CP175" s="116"/>
      <c r="CQ175" s="68"/>
      <c r="CR175" s="53"/>
      <c r="CS175" s="53"/>
      <c r="CT175" s="53"/>
      <c r="CU175" s="127"/>
      <c r="CV175" s="57"/>
      <c r="CW175" s="53"/>
      <c r="CX175" s="53"/>
      <c r="CY175" s="53"/>
      <c r="CZ175" s="127"/>
      <c r="DA175" s="57"/>
      <c r="DB175" s="53"/>
      <c r="DC175" s="53"/>
      <c r="DD175" s="53"/>
      <c r="DE175" s="127"/>
      <c r="DF175" s="57"/>
      <c r="DG175" s="53"/>
      <c r="DH175" s="53"/>
      <c r="DI175" s="53"/>
      <c r="DJ175" s="127"/>
      <c r="DK175" s="57"/>
      <c r="DL175" s="53"/>
      <c r="DM175" s="53"/>
      <c r="DN175" s="53"/>
      <c r="DO175" s="127"/>
      <c r="DP175" s="130"/>
      <c r="DQ175" s="130"/>
      <c r="DR175" s="130"/>
      <c r="DS175" s="130"/>
      <c r="DT175" s="118"/>
      <c r="DU175" s="110"/>
      <c r="DV175" s="110"/>
      <c r="DW175" s="110"/>
      <c r="DX175" s="110"/>
      <c r="DY175" s="118"/>
      <c r="DZ175" s="110"/>
      <c r="EA175" s="110"/>
      <c r="EB175" s="110"/>
      <c r="EC175" s="110"/>
      <c r="ED175" s="118"/>
      <c r="EE175" s="110"/>
      <c r="EF175" s="110"/>
      <c r="EG175" s="110"/>
      <c r="EH175" s="110"/>
      <c r="EI175" s="118"/>
      <c r="EJ175" s="110"/>
      <c r="EK175" s="110"/>
      <c r="EL175" s="110"/>
      <c r="EM175" s="110"/>
      <c r="ER175" s="57">
        <v>191.16666666666669</v>
      </c>
      <c r="ES175" s="68">
        <v>26</v>
      </c>
      <c r="ET175" s="68">
        <v>991</v>
      </c>
      <c r="EU175" s="68">
        <v>31</v>
      </c>
      <c r="EV175" s="123">
        <f t="shared" si="21"/>
        <v>6.166666666666667</v>
      </c>
      <c r="EW175" s="123">
        <f t="shared" si="22"/>
        <v>5.183958151700087</v>
      </c>
      <c r="EX175" s="124">
        <f t="shared" si="23"/>
        <v>31.967741935483872</v>
      </c>
      <c r="EZ175" s="58">
        <v>2</v>
      </c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</row>
    <row r="176" spans="2:176" s="99" customFormat="1" ht="13.5" customHeight="1">
      <c r="B176" s="143" t="s">
        <v>67</v>
      </c>
      <c r="C176" s="120" t="s">
        <v>31</v>
      </c>
      <c r="D176" s="121">
        <v>0</v>
      </c>
      <c r="E176" s="122">
        <f t="shared" si="16"/>
        <v>0</v>
      </c>
      <c r="F176" s="122">
        <f t="shared" si="16"/>
        <v>0</v>
      </c>
      <c r="G176" s="122">
        <f t="shared" si="16"/>
        <v>0</v>
      </c>
      <c r="H176" s="122">
        <f t="shared" si="16"/>
        <v>0</v>
      </c>
      <c r="I176" s="123" t="str">
        <f t="shared" si="17"/>
        <v>-</v>
      </c>
      <c r="J176" s="123" t="str">
        <f t="shared" si="18"/>
        <v>-</v>
      </c>
      <c r="K176" s="124" t="str">
        <f t="shared" si="19"/>
        <v>-</v>
      </c>
      <c r="L176" s="125"/>
      <c r="M176" s="121"/>
      <c r="N176" s="53"/>
      <c r="O176" s="53"/>
      <c r="P176" s="53"/>
      <c r="Q176" s="239"/>
      <c r="R176" s="126">
        <f t="shared" si="20"/>
        <v>0</v>
      </c>
      <c r="S176" s="125"/>
      <c r="T176" s="121"/>
      <c r="U176" s="53"/>
      <c r="V176" s="53"/>
      <c r="W176" s="53"/>
      <c r="X176" s="127"/>
      <c r="Y176" s="121"/>
      <c r="Z176" s="53"/>
      <c r="AA176" s="53"/>
      <c r="AB176" s="53"/>
      <c r="AC176" s="128"/>
      <c r="AD176" s="121"/>
      <c r="AE176" s="53"/>
      <c r="AF176" s="53"/>
      <c r="AG176" s="53"/>
      <c r="AH176" s="66"/>
      <c r="AI176" s="121"/>
      <c r="AJ176" s="53"/>
      <c r="AK176" s="53"/>
      <c r="AL176" s="53"/>
      <c r="AM176" s="66"/>
      <c r="AN176" s="121"/>
      <c r="AO176" s="53"/>
      <c r="AP176" s="53"/>
      <c r="AQ176" s="53"/>
      <c r="AR176" s="69"/>
      <c r="AS176" s="68"/>
      <c r="AT176" s="53"/>
      <c r="AU176" s="53"/>
      <c r="AV176" s="53"/>
      <c r="AW176" s="66"/>
      <c r="AX176" s="121"/>
      <c r="AY176" s="53"/>
      <c r="AZ176" s="53"/>
      <c r="BA176" s="53"/>
      <c r="BB176" s="66"/>
      <c r="BC176" s="68"/>
      <c r="BD176" s="53"/>
      <c r="BE176" s="53"/>
      <c r="BF176" s="53"/>
      <c r="BG176" s="69"/>
      <c r="BH176" s="121"/>
      <c r="BI176" s="53"/>
      <c r="BJ176" s="53"/>
      <c r="BK176" s="53"/>
      <c r="BL176" s="116"/>
      <c r="BM176" s="68"/>
      <c r="BN176" s="53"/>
      <c r="BO176" s="53"/>
      <c r="BP176" s="53"/>
      <c r="BQ176" s="66"/>
      <c r="BR176" s="68"/>
      <c r="BS176" s="53"/>
      <c r="BT176" s="53"/>
      <c r="BU176" s="53"/>
      <c r="BV176" s="69"/>
      <c r="BW176" s="68"/>
      <c r="BX176" s="53"/>
      <c r="BY176" s="53"/>
      <c r="BZ176" s="53"/>
      <c r="CA176" s="116"/>
      <c r="CB176" s="68"/>
      <c r="CC176" s="53"/>
      <c r="CD176" s="53"/>
      <c r="CE176" s="53"/>
      <c r="CF176" s="66"/>
      <c r="CG176" s="68"/>
      <c r="CH176" s="53"/>
      <c r="CI176" s="53"/>
      <c r="CJ176" s="53"/>
      <c r="CK176" s="69"/>
      <c r="CL176" s="68"/>
      <c r="CM176" s="53"/>
      <c r="CN176" s="53"/>
      <c r="CO176" s="122"/>
      <c r="CP176" s="116"/>
      <c r="CQ176" s="121"/>
      <c r="CR176" s="53"/>
      <c r="CS176" s="53"/>
      <c r="CT176" s="53"/>
      <c r="CU176" s="127"/>
      <c r="CV176" s="121"/>
      <c r="CW176" s="53"/>
      <c r="CX176" s="53"/>
      <c r="CY176" s="53"/>
      <c r="CZ176" s="127"/>
      <c r="DA176" s="121"/>
      <c r="DB176" s="53"/>
      <c r="DC176" s="53"/>
      <c r="DD176" s="53"/>
      <c r="DE176" s="127"/>
      <c r="DF176" s="121"/>
      <c r="DG176" s="53"/>
      <c r="DH176" s="53"/>
      <c r="DI176" s="53"/>
      <c r="DJ176" s="127"/>
      <c r="DK176" s="121"/>
      <c r="DL176" s="53"/>
      <c r="DM176" s="53"/>
      <c r="DN176" s="53"/>
      <c r="DO176" s="127"/>
      <c r="DP176" s="130"/>
      <c r="DQ176" s="130"/>
      <c r="DR176" s="130"/>
      <c r="DS176" s="130"/>
      <c r="DT176" s="118"/>
      <c r="DU176" s="110"/>
      <c r="DV176" s="110"/>
      <c r="DW176" s="110"/>
      <c r="DX176" s="110"/>
      <c r="DY176" s="118"/>
      <c r="DZ176" s="110"/>
      <c r="EA176" s="110"/>
      <c r="EB176" s="110"/>
      <c r="EC176" s="110"/>
      <c r="ED176" s="118"/>
      <c r="EE176" s="110"/>
      <c r="EF176" s="110"/>
      <c r="EG176" s="110"/>
      <c r="EH176" s="110"/>
      <c r="EI176" s="118"/>
      <c r="EJ176" s="110"/>
      <c r="EK176" s="110"/>
      <c r="EL176" s="110"/>
      <c r="EM176" s="110"/>
      <c r="ER176" s="57">
        <v>22</v>
      </c>
      <c r="ES176" s="68">
        <v>7</v>
      </c>
      <c r="ET176" s="68">
        <v>71</v>
      </c>
      <c r="EU176" s="68">
        <v>2</v>
      </c>
      <c r="EV176" s="123">
        <f t="shared" si="21"/>
        <v>11</v>
      </c>
      <c r="EW176" s="123">
        <f t="shared" si="22"/>
        <v>3.227272727272727</v>
      </c>
      <c r="EX176" s="124">
        <f t="shared" si="23"/>
        <v>35.5</v>
      </c>
      <c r="EZ176" s="72" t="s">
        <v>64</v>
      </c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</row>
    <row r="177" spans="2:176" s="99" customFormat="1" ht="13.5" customHeight="1">
      <c r="B177" s="17" t="s">
        <v>68</v>
      </c>
      <c r="C177" s="120" t="s">
        <v>27</v>
      </c>
      <c r="D177" s="121">
        <v>0</v>
      </c>
      <c r="E177" s="122">
        <f t="shared" si="16"/>
        <v>0</v>
      </c>
      <c r="F177" s="122">
        <f t="shared" si="16"/>
        <v>0</v>
      </c>
      <c r="G177" s="122">
        <f t="shared" si="16"/>
        <v>0</v>
      </c>
      <c r="H177" s="122">
        <f t="shared" si="16"/>
        <v>0</v>
      </c>
      <c r="I177" s="123" t="str">
        <f t="shared" si="17"/>
        <v>-</v>
      </c>
      <c r="J177" s="123" t="str">
        <f t="shared" si="18"/>
        <v>-</v>
      </c>
      <c r="K177" s="124" t="str">
        <f t="shared" si="19"/>
        <v>-</v>
      </c>
      <c r="L177" s="125"/>
      <c r="M177" s="121"/>
      <c r="N177" s="53"/>
      <c r="O177" s="53"/>
      <c r="P177" s="53"/>
      <c r="Q177" s="239"/>
      <c r="R177" s="126">
        <f t="shared" si="20"/>
        <v>0</v>
      </c>
      <c r="S177" s="125"/>
      <c r="T177" s="57"/>
      <c r="U177" s="53"/>
      <c r="V177" s="53"/>
      <c r="W177" s="53"/>
      <c r="X177" s="127"/>
      <c r="Y177" s="57"/>
      <c r="Z177" s="53"/>
      <c r="AA177" s="53"/>
      <c r="AB177" s="53"/>
      <c r="AC177" s="128"/>
      <c r="AD177" s="121"/>
      <c r="AE177" s="53"/>
      <c r="AF177" s="53"/>
      <c r="AG177" s="53"/>
      <c r="AH177" s="66"/>
      <c r="AI177" s="121"/>
      <c r="AJ177" s="53"/>
      <c r="AK177" s="53"/>
      <c r="AL177" s="53"/>
      <c r="AM177" s="66"/>
      <c r="AN177" s="57"/>
      <c r="AO177" s="53"/>
      <c r="AP177" s="53"/>
      <c r="AQ177" s="53"/>
      <c r="AR177" s="66"/>
      <c r="AS177" s="68"/>
      <c r="AT177" s="53"/>
      <c r="AU177" s="53"/>
      <c r="AV177" s="53"/>
      <c r="AW177" s="66"/>
      <c r="AX177" s="121"/>
      <c r="AY177" s="53"/>
      <c r="AZ177" s="53"/>
      <c r="BA177" s="53"/>
      <c r="BB177" s="66"/>
      <c r="BC177" s="68"/>
      <c r="BD177" s="53"/>
      <c r="BE177" s="53"/>
      <c r="BF177" s="53"/>
      <c r="BG177" s="116"/>
      <c r="BH177" s="57"/>
      <c r="BI177" s="53"/>
      <c r="BJ177" s="53"/>
      <c r="BK177" s="53"/>
      <c r="BL177" s="116"/>
      <c r="BM177" s="68"/>
      <c r="BN177" s="53"/>
      <c r="BO177" s="53"/>
      <c r="BP177" s="53"/>
      <c r="BQ177" s="116"/>
      <c r="BR177" s="68"/>
      <c r="BS177" s="53"/>
      <c r="BT177" s="53"/>
      <c r="BU177" s="53"/>
      <c r="BV177" s="116"/>
      <c r="BW177" s="68"/>
      <c r="BX177" s="53"/>
      <c r="BY177" s="53"/>
      <c r="BZ177" s="53"/>
      <c r="CA177" s="116"/>
      <c r="CB177" s="68"/>
      <c r="CC177" s="53"/>
      <c r="CD177" s="53"/>
      <c r="CE177" s="53"/>
      <c r="CF177" s="116"/>
      <c r="CG177" s="68"/>
      <c r="CH177" s="53"/>
      <c r="CI177" s="53"/>
      <c r="CJ177" s="53"/>
      <c r="CK177" s="116"/>
      <c r="CL177" s="68"/>
      <c r="CM177" s="53"/>
      <c r="CN177" s="53"/>
      <c r="CO177" s="122"/>
      <c r="CP177" s="116"/>
      <c r="CQ177" s="57"/>
      <c r="CR177" s="53"/>
      <c r="CS177" s="53"/>
      <c r="CT177" s="53"/>
      <c r="CU177" s="127"/>
      <c r="CV177" s="57"/>
      <c r="CW177" s="53"/>
      <c r="CX177" s="53"/>
      <c r="CY177" s="53"/>
      <c r="CZ177" s="127"/>
      <c r="DA177" s="57"/>
      <c r="DB177" s="53"/>
      <c r="DC177" s="53"/>
      <c r="DD177" s="53"/>
      <c r="DE177" s="127"/>
      <c r="DF177" s="57"/>
      <c r="DG177" s="53"/>
      <c r="DH177" s="53"/>
      <c r="DI177" s="53"/>
      <c r="DJ177" s="127"/>
      <c r="DK177" s="57"/>
      <c r="DL177" s="53"/>
      <c r="DM177" s="53"/>
      <c r="DN177" s="53"/>
      <c r="DO177" s="127"/>
      <c r="DP177" s="130"/>
      <c r="DQ177" s="130"/>
      <c r="DR177" s="130"/>
      <c r="DS177" s="130"/>
      <c r="DT177" s="118"/>
      <c r="DU177" s="110"/>
      <c r="DV177" s="110"/>
      <c r="DW177" s="110"/>
      <c r="DX177" s="110"/>
      <c r="DY177" s="118"/>
      <c r="DZ177" s="110"/>
      <c r="EA177" s="110"/>
      <c r="EB177" s="110"/>
      <c r="EC177" s="110"/>
      <c r="ED177" s="118"/>
      <c r="EE177" s="110"/>
      <c r="EF177" s="110"/>
      <c r="EG177" s="110"/>
      <c r="EH177" s="110"/>
      <c r="EI177" s="118"/>
      <c r="EJ177" s="110"/>
      <c r="EK177" s="110"/>
      <c r="EL177" s="110"/>
      <c r="EM177" s="110"/>
      <c r="ER177" s="57">
        <v>6</v>
      </c>
      <c r="ES177" s="68">
        <v>0</v>
      </c>
      <c r="ET177" s="68">
        <v>46</v>
      </c>
      <c r="EU177" s="68">
        <v>1</v>
      </c>
      <c r="EV177" s="123">
        <f t="shared" si="21"/>
        <v>6</v>
      </c>
      <c r="EW177" s="123">
        <f t="shared" si="22"/>
        <v>7.666666666666667</v>
      </c>
      <c r="EX177" s="124">
        <f t="shared" si="23"/>
        <v>46</v>
      </c>
      <c r="EZ177" s="72" t="s">
        <v>64</v>
      </c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</row>
    <row r="178" spans="2:176" s="99" customFormat="1" ht="13.5" customHeight="1">
      <c r="B178" s="17" t="s">
        <v>69</v>
      </c>
      <c r="C178" s="120" t="s">
        <v>27</v>
      </c>
      <c r="D178" s="121">
        <v>0</v>
      </c>
      <c r="E178" s="122">
        <f t="shared" si="16"/>
        <v>0</v>
      </c>
      <c r="F178" s="122">
        <f t="shared" si="16"/>
        <v>0</v>
      </c>
      <c r="G178" s="122">
        <f t="shared" si="16"/>
        <v>0</v>
      </c>
      <c r="H178" s="122">
        <f t="shared" si="16"/>
        <v>0</v>
      </c>
      <c r="I178" s="123" t="str">
        <f t="shared" si="17"/>
        <v>-</v>
      </c>
      <c r="J178" s="123" t="str">
        <f t="shared" si="18"/>
        <v>-</v>
      </c>
      <c r="K178" s="124" t="str">
        <f t="shared" si="19"/>
        <v>-</v>
      </c>
      <c r="L178" s="125"/>
      <c r="M178" s="121"/>
      <c r="N178" s="53"/>
      <c r="O178" s="53"/>
      <c r="P178" s="53"/>
      <c r="Q178" s="239"/>
      <c r="R178" s="126">
        <f t="shared" si="20"/>
        <v>0</v>
      </c>
      <c r="S178" s="125"/>
      <c r="T178" s="57"/>
      <c r="U178" s="53"/>
      <c r="V178" s="53"/>
      <c r="W178" s="53"/>
      <c r="X178" s="127"/>
      <c r="Y178" s="57"/>
      <c r="Z178" s="53"/>
      <c r="AA178" s="53"/>
      <c r="AB178" s="53"/>
      <c r="AC178" s="128"/>
      <c r="AD178" s="121"/>
      <c r="AE178" s="53"/>
      <c r="AF178" s="53"/>
      <c r="AG178" s="53"/>
      <c r="AH178" s="66"/>
      <c r="AI178" s="121"/>
      <c r="AJ178" s="53"/>
      <c r="AK178" s="53"/>
      <c r="AL178" s="53"/>
      <c r="AM178" s="66"/>
      <c r="AN178" s="57"/>
      <c r="AO178" s="53"/>
      <c r="AP178" s="53"/>
      <c r="AQ178" s="53"/>
      <c r="AR178" s="66"/>
      <c r="AS178" s="68"/>
      <c r="AT178" s="53"/>
      <c r="AU178" s="53"/>
      <c r="AV178" s="53"/>
      <c r="AW178" s="66"/>
      <c r="AX178" s="121"/>
      <c r="AY178" s="53"/>
      <c r="AZ178" s="53"/>
      <c r="BA178" s="53"/>
      <c r="BB178" s="66"/>
      <c r="BC178" s="68"/>
      <c r="BD178" s="53"/>
      <c r="BE178" s="53"/>
      <c r="BF178" s="53"/>
      <c r="BG178" s="116"/>
      <c r="BH178" s="57"/>
      <c r="BI178" s="53"/>
      <c r="BJ178" s="53"/>
      <c r="BK178" s="53"/>
      <c r="BL178" s="116"/>
      <c r="BM178" s="68"/>
      <c r="BN178" s="53"/>
      <c r="BO178" s="53"/>
      <c r="BP178" s="53"/>
      <c r="BQ178" s="116"/>
      <c r="BR178" s="68"/>
      <c r="BS178" s="53"/>
      <c r="BT178" s="53"/>
      <c r="BU178" s="53"/>
      <c r="BV178" s="116"/>
      <c r="BW178" s="68"/>
      <c r="BX178" s="53"/>
      <c r="BY178" s="53"/>
      <c r="BZ178" s="53"/>
      <c r="CA178" s="116"/>
      <c r="CB178" s="68"/>
      <c r="CC178" s="53"/>
      <c r="CD178" s="53"/>
      <c r="CE178" s="53"/>
      <c r="CF178" s="116"/>
      <c r="CG178" s="68"/>
      <c r="CH178" s="53"/>
      <c r="CI178" s="53"/>
      <c r="CJ178" s="53"/>
      <c r="CK178" s="116"/>
      <c r="CL178" s="68"/>
      <c r="CM178" s="53"/>
      <c r="CN178" s="53"/>
      <c r="CO178" s="122"/>
      <c r="CP178" s="116"/>
      <c r="CQ178" s="57"/>
      <c r="CR178" s="53"/>
      <c r="CS178" s="53"/>
      <c r="CT178" s="53"/>
      <c r="CU178" s="127"/>
      <c r="CV178" s="57"/>
      <c r="CW178" s="53"/>
      <c r="CX178" s="53"/>
      <c r="CY178" s="53"/>
      <c r="CZ178" s="127"/>
      <c r="DA178" s="57"/>
      <c r="DB178" s="53"/>
      <c r="DC178" s="53"/>
      <c r="DD178" s="53"/>
      <c r="DE178" s="127"/>
      <c r="DF178" s="57"/>
      <c r="DG178" s="53"/>
      <c r="DH178" s="53"/>
      <c r="DI178" s="53"/>
      <c r="DJ178" s="127"/>
      <c r="DK178" s="57"/>
      <c r="DL178" s="53"/>
      <c r="DM178" s="53"/>
      <c r="DN178" s="53"/>
      <c r="DO178" s="127"/>
      <c r="DP178" s="130"/>
      <c r="DQ178" s="130"/>
      <c r="DR178" s="130"/>
      <c r="DS178" s="130"/>
      <c r="DT178" s="118"/>
      <c r="DU178" s="110"/>
      <c r="DV178" s="110"/>
      <c r="DW178" s="110"/>
      <c r="DX178" s="110"/>
      <c r="DY178" s="118"/>
      <c r="DZ178" s="110"/>
      <c r="EA178" s="110"/>
      <c r="EB178" s="110"/>
      <c r="EC178" s="110"/>
      <c r="ED178" s="118"/>
      <c r="EE178" s="110"/>
      <c r="EF178" s="110"/>
      <c r="EG178" s="110"/>
      <c r="EH178" s="110"/>
      <c r="EI178" s="118"/>
      <c r="EJ178" s="110"/>
      <c r="EK178" s="110"/>
      <c r="EL178" s="110"/>
      <c r="EM178" s="110"/>
      <c r="ER178" s="57">
        <v>8</v>
      </c>
      <c r="ES178" s="68">
        <v>0</v>
      </c>
      <c r="ET178" s="68">
        <v>50</v>
      </c>
      <c r="EU178" s="68">
        <v>1</v>
      </c>
      <c r="EV178" s="123">
        <f t="shared" si="21"/>
        <v>8</v>
      </c>
      <c r="EW178" s="123">
        <f t="shared" si="22"/>
        <v>6.25</v>
      </c>
      <c r="EX178" s="124">
        <f t="shared" si="23"/>
        <v>50</v>
      </c>
      <c r="EZ178" s="72" t="s">
        <v>55</v>
      </c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</row>
    <row r="179" spans="2:176" s="99" customFormat="1" ht="13.5" customHeight="1">
      <c r="B179" s="17" t="s">
        <v>70</v>
      </c>
      <c r="C179" s="120" t="s">
        <v>27</v>
      </c>
      <c r="D179" s="121">
        <v>0</v>
      </c>
      <c r="E179" s="122">
        <f t="shared" si="16"/>
        <v>0</v>
      </c>
      <c r="F179" s="122">
        <f t="shared" si="16"/>
        <v>0</v>
      </c>
      <c r="G179" s="122">
        <f t="shared" si="16"/>
        <v>0</v>
      </c>
      <c r="H179" s="122">
        <f t="shared" si="16"/>
        <v>0</v>
      </c>
      <c r="I179" s="123" t="str">
        <f t="shared" si="17"/>
        <v>-</v>
      </c>
      <c r="J179" s="123" t="str">
        <f t="shared" si="18"/>
        <v>-</v>
      </c>
      <c r="K179" s="124" t="str">
        <f t="shared" si="19"/>
        <v>-</v>
      </c>
      <c r="L179" s="125"/>
      <c r="M179" s="122"/>
      <c r="N179" s="53"/>
      <c r="O179" s="53"/>
      <c r="P179" s="121"/>
      <c r="Q179" s="239"/>
      <c r="R179" s="126">
        <f t="shared" si="20"/>
        <v>0</v>
      </c>
      <c r="S179" s="125"/>
      <c r="T179" s="57"/>
      <c r="U179" s="53"/>
      <c r="V179" s="53"/>
      <c r="W179" s="53"/>
      <c r="X179" s="127"/>
      <c r="Y179" s="57"/>
      <c r="Z179" s="53"/>
      <c r="AA179" s="53"/>
      <c r="AB179" s="53"/>
      <c r="AC179" s="144"/>
      <c r="AD179" s="121"/>
      <c r="AE179" s="53"/>
      <c r="AF179" s="53"/>
      <c r="AG179" s="53"/>
      <c r="AH179" s="145"/>
      <c r="AI179" s="53"/>
      <c r="AJ179" s="53"/>
      <c r="AK179" s="53"/>
      <c r="AL179" s="53"/>
      <c r="AM179" s="145"/>
      <c r="AN179" s="123"/>
      <c r="AO179" s="121"/>
      <c r="AP179" s="53"/>
      <c r="AQ179" s="53"/>
      <c r="AR179" s="145"/>
      <c r="AS179" s="122"/>
      <c r="AT179" s="121"/>
      <c r="AU179" s="53"/>
      <c r="AV179" s="53"/>
      <c r="AW179" s="145"/>
      <c r="AX179" s="53"/>
      <c r="AY179" s="53"/>
      <c r="AZ179" s="53"/>
      <c r="BA179" s="121"/>
      <c r="BB179" s="145"/>
      <c r="BC179" s="122"/>
      <c r="BD179" s="53"/>
      <c r="BE179" s="53"/>
      <c r="BF179" s="53"/>
      <c r="BG179" s="146"/>
      <c r="BH179" s="57"/>
      <c r="BI179" s="53"/>
      <c r="BJ179" s="53"/>
      <c r="BK179" s="53"/>
      <c r="BL179" s="146"/>
      <c r="BM179" s="122"/>
      <c r="BN179" s="53"/>
      <c r="BO179" s="121"/>
      <c r="BP179" s="53"/>
      <c r="BQ179" s="146"/>
      <c r="BR179" s="122"/>
      <c r="BS179" s="53"/>
      <c r="BT179" s="53"/>
      <c r="BU179" s="53"/>
      <c r="BV179" s="146"/>
      <c r="BW179" s="122"/>
      <c r="BX179" s="53"/>
      <c r="BY179" s="53"/>
      <c r="BZ179" s="53"/>
      <c r="CA179" s="146"/>
      <c r="CB179" s="68"/>
      <c r="CC179" s="121"/>
      <c r="CD179" s="53"/>
      <c r="CE179" s="53"/>
      <c r="CF179" s="146"/>
      <c r="CG179" s="122"/>
      <c r="CH179" s="53"/>
      <c r="CI179" s="53"/>
      <c r="CJ179" s="121"/>
      <c r="CK179" s="146"/>
      <c r="CL179" s="122"/>
      <c r="CM179" s="53"/>
      <c r="CN179" s="53"/>
      <c r="CO179" s="122"/>
      <c r="CP179" s="146"/>
      <c r="CQ179" s="57"/>
      <c r="CR179" s="53"/>
      <c r="CS179" s="53"/>
      <c r="CT179" s="53"/>
      <c r="CU179" s="147"/>
      <c r="CV179" s="57"/>
      <c r="CW179" s="53"/>
      <c r="CX179" s="53"/>
      <c r="CY179" s="53"/>
      <c r="CZ179" s="147"/>
      <c r="DA179" s="57"/>
      <c r="DB179" s="53"/>
      <c r="DC179" s="53"/>
      <c r="DD179" s="53"/>
      <c r="DE179" s="147"/>
      <c r="DF179" s="57"/>
      <c r="DG179" s="53"/>
      <c r="DH179" s="53"/>
      <c r="DI179" s="53"/>
      <c r="DJ179" s="147"/>
      <c r="DK179" s="57"/>
      <c r="DL179" s="53"/>
      <c r="DM179" s="53"/>
      <c r="DN179" s="53"/>
      <c r="DO179" s="127"/>
      <c r="DP179" s="130"/>
      <c r="DQ179" s="130"/>
      <c r="DR179" s="130"/>
      <c r="DS179" s="130"/>
      <c r="DT179" s="118"/>
      <c r="DU179" s="110"/>
      <c r="DV179" s="110"/>
      <c r="DW179" s="110"/>
      <c r="DX179" s="110"/>
      <c r="DY179" s="118"/>
      <c r="DZ179" s="110"/>
      <c r="EA179" s="110"/>
      <c r="EB179" s="110"/>
      <c r="EC179" s="110"/>
      <c r="ED179" s="118"/>
      <c r="EE179" s="110"/>
      <c r="EF179" s="110"/>
      <c r="EG179" s="110"/>
      <c r="EH179" s="110"/>
      <c r="EI179" s="118"/>
      <c r="EJ179" s="110"/>
      <c r="EK179" s="110"/>
      <c r="EL179" s="110"/>
      <c r="EM179" s="110"/>
      <c r="ER179" s="57">
        <v>6</v>
      </c>
      <c r="ES179" s="68">
        <v>0</v>
      </c>
      <c r="ET179" s="68">
        <v>26</v>
      </c>
      <c r="EU179" s="68">
        <v>0</v>
      </c>
      <c r="EV179" s="123" t="str">
        <f t="shared" si="21"/>
        <v>-</v>
      </c>
      <c r="EW179" s="123">
        <f t="shared" si="22"/>
        <v>4.333333333333333</v>
      </c>
      <c r="EX179" s="124">
        <f t="shared" si="23"/>
        <v>26</v>
      </c>
      <c r="EZ179" s="72" t="s">
        <v>64</v>
      </c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</row>
    <row r="180" spans="2:176" s="99" customFormat="1" ht="13.5" customHeight="1">
      <c r="B180" s="17" t="s">
        <v>26</v>
      </c>
      <c r="C180" s="120" t="s">
        <v>27</v>
      </c>
      <c r="D180" s="121">
        <v>3</v>
      </c>
      <c r="E180" s="122">
        <f t="shared" si="16"/>
        <v>0</v>
      </c>
      <c r="F180" s="122">
        <f t="shared" si="16"/>
        <v>0</v>
      </c>
      <c r="G180" s="122">
        <f t="shared" si="16"/>
        <v>0</v>
      </c>
      <c r="H180" s="122">
        <f t="shared" si="16"/>
        <v>0</v>
      </c>
      <c r="I180" s="123" t="str">
        <f t="shared" si="17"/>
        <v>-</v>
      </c>
      <c r="J180" s="123" t="str">
        <f t="shared" si="18"/>
        <v>-</v>
      </c>
      <c r="K180" s="124" t="str">
        <f t="shared" si="19"/>
        <v>-</v>
      </c>
      <c r="L180" s="125"/>
      <c r="M180" s="121"/>
      <c r="N180" s="53"/>
      <c r="O180" s="53"/>
      <c r="P180" s="53"/>
      <c r="Q180" s="239"/>
      <c r="R180" s="126">
        <f t="shared" si="20"/>
        <v>0</v>
      </c>
      <c r="S180" s="125"/>
      <c r="T180" s="121"/>
      <c r="U180" s="123"/>
      <c r="V180" s="122"/>
      <c r="W180" s="122"/>
      <c r="X180" s="127"/>
      <c r="Y180" s="121"/>
      <c r="Z180" s="123"/>
      <c r="AA180" s="122"/>
      <c r="AB180" s="122"/>
      <c r="AC180" s="86"/>
      <c r="AD180" s="121"/>
      <c r="AE180" s="53"/>
      <c r="AF180" s="53"/>
      <c r="AG180" s="53"/>
      <c r="AH180" s="75"/>
      <c r="AI180" s="57"/>
      <c r="AJ180" s="122"/>
      <c r="AK180" s="122"/>
      <c r="AL180" s="122"/>
      <c r="AM180" s="75"/>
      <c r="AN180" s="68"/>
      <c r="AO180" s="53"/>
      <c r="AP180" s="123"/>
      <c r="AQ180" s="122"/>
      <c r="AR180" s="75"/>
      <c r="AS180" s="68"/>
      <c r="AT180" s="53"/>
      <c r="AU180" s="123"/>
      <c r="AV180" s="122"/>
      <c r="AW180" s="75"/>
      <c r="AX180" s="68"/>
      <c r="AY180" s="53"/>
      <c r="AZ180" s="53"/>
      <c r="BA180" s="53"/>
      <c r="BB180" s="75"/>
      <c r="BC180" s="68"/>
      <c r="BD180" s="122"/>
      <c r="BE180" s="122"/>
      <c r="BF180" s="123"/>
      <c r="BG180" s="75"/>
      <c r="BH180" s="121"/>
      <c r="BI180" s="123"/>
      <c r="BJ180" s="122"/>
      <c r="BK180" s="122"/>
      <c r="BL180" s="75"/>
      <c r="BM180" s="68"/>
      <c r="BN180" s="123"/>
      <c r="BO180" s="53"/>
      <c r="BP180" s="123"/>
      <c r="BQ180" s="75"/>
      <c r="BR180" s="68"/>
      <c r="BS180" s="122"/>
      <c r="BT180" s="123"/>
      <c r="BU180" s="123"/>
      <c r="BV180" s="75"/>
      <c r="BW180" s="68"/>
      <c r="BX180" s="122"/>
      <c r="BY180" s="122"/>
      <c r="BZ180" s="122"/>
      <c r="CA180" s="75"/>
      <c r="CB180" s="68"/>
      <c r="CC180" s="53"/>
      <c r="CD180" s="123"/>
      <c r="CE180" s="122"/>
      <c r="CF180" s="75"/>
      <c r="CG180" s="68"/>
      <c r="CH180" s="123"/>
      <c r="CI180" s="123"/>
      <c r="CJ180" s="53"/>
      <c r="CK180" s="75"/>
      <c r="CL180" s="68"/>
      <c r="CM180" s="122"/>
      <c r="CN180" s="122"/>
      <c r="CO180" s="122"/>
      <c r="CP180" s="75"/>
      <c r="CQ180" s="121"/>
      <c r="CR180" s="123"/>
      <c r="CS180" s="122"/>
      <c r="CT180" s="122"/>
      <c r="CU180" s="75"/>
      <c r="CV180" s="121"/>
      <c r="CW180" s="123"/>
      <c r="CX180" s="122"/>
      <c r="CY180" s="122"/>
      <c r="CZ180" s="75"/>
      <c r="DA180" s="121"/>
      <c r="DB180" s="123"/>
      <c r="DC180" s="122"/>
      <c r="DD180" s="122"/>
      <c r="DE180" s="75"/>
      <c r="DF180" s="121"/>
      <c r="DG180" s="123"/>
      <c r="DH180" s="122"/>
      <c r="DI180" s="122"/>
      <c r="DJ180" s="75"/>
      <c r="DK180" s="121"/>
      <c r="DL180" s="123"/>
      <c r="DM180" s="122"/>
      <c r="DN180" s="122"/>
      <c r="DO180" s="71"/>
      <c r="DP180" s="130"/>
      <c r="DQ180" s="130"/>
      <c r="DR180" s="130"/>
      <c r="DS180" s="130"/>
      <c r="DT180" s="118"/>
      <c r="DU180" s="110"/>
      <c r="DV180" s="110"/>
      <c r="DW180" s="110"/>
      <c r="DX180" s="110"/>
      <c r="DY180" s="118"/>
      <c r="DZ180" s="110"/>
      <c r="EA180" s="110"/>
      <c r="EB180" s="110"/>
      <c r="EC180" s="110"/>
      <c r="ED180" s="118"/>
      <c r="EE180" s="110"/>
      <c r="EF180" s="110"/>
      <c r="EG180" s="110"/>
      <c r="EH180" s="110"/>
      <c r="EI180" s="118"/>
      <c r="EJ180" s="110"/>
      <c r="EK180" s="110"/>
      <c r="EL180" s="110"/>
      <c r="EM180" s="110"/>
      <c r="ER180" s="57">
        <v>101.16666666666666</v>
      </c>
      <c r="ES180" s="68">
        <v>6</v>
      </c>
      <c r="ET180" s="68">
        <v>619</v>
      </c>
      <c r="EU180" s="68">
        <v>21</v>
      </c>
      <c r="EV180" s="123">
        <f t="shared" si="21"/>
        <v>4.817460317460317</v>
      </c>
      <c r="EW180" s="123">
        <f t="shared" si="22"/>
        <v>6.118616144975289</v>
      </c>
      <c r="EX180" s="124">
        <f t="shared" si="23"/>
        <v>29.476190476190474</v>
      </c>
      <c r="EZ180" s="58">
        <v>1.5</v>
      </c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</row>
    <row r="181" spans="2:176" s="99" customFormat="1" ht="13.5" customHeight="1">
      <c r="B181" s="17" t="s">
        <v>71</v>
      </c>
      <c r="C181" s="120" t="s">
        <v>31</v>
      </c>
      <c r="D181" s="121">
        <v>0</v>
      </c>
      <c r="E181" s="122">
        <f t="shared" si="16"/>
        <v>0</v>
      </c>
      <c r="F181" s="122">
        <f t="shared" si="16"/>
        <v>0</v>
      </c>
      <c r="G181" s="122">
        <f t="shared" si="16"/>
        <v>0</v>
      </c>
      <c r="H181" s="122">
        <f t="shared" si="16"/>
        <v>0</v>
      </c>
      <c r="I181" s="123" t="str">
        <f t="shared" si="17"/>
        <v>-</v>
      </c>
      <c r="J181" s="123" t="str">
        <f t="shared" si="18"/>
        <v>-</v>
      </c>
      <c r="K181" s="124" t="str">
        <f t="shared" si="19"/>
        <v>-</v>
      </c>
      <c r="L181" s="125"/>
      <c r="M181" s="121"/>
      <c r="N181" s="53"/>
      <c r="O181" s="53"/>
      <c r="P181" s="53"/>
      <c r="Q181" s="239"/>
      <c r="R181" s="126">
        <f t="shared" si="20"/>
        <v>0</v>
      </c>
      <c r="S181" s="125"/>
      <c r="T181" s="121"/>
      <c r="U181" s="123"/>
      <c r="V181" s="122"/>
      <c r="W181" s="122"/>
      <c r="X181" s="127"/>
      <c r="Y181" s="121"/>
      <c r="Z181" s="123"/>
      <c r="AA181" s="122"/>
      <c r="AB181" s="122"/>
      <c r="AC181" s="86"/>
      <c r="AD181" s="121"/>
      <c r="AE181" s="53"/>
      <c r="AF181" s="53"/>
      <c r="AG181" s="53"/>
      <c r="AH181" s="75"/>
      <c r="AI181" s="57"/>
      <c r="AJ181" s="122"/>
      <c r="AK181" s="122"/>
      <c r="AL181" s="122"/>
      <c r="AM181" s="75"/>
      <c r="AN181" s="68"/>
      <c r="AO181" s="53"/>
      <c r="AP181" s="123"/>
      <c r="AQ181" s="122"/>
      <c r="AR181" s="75"/>
      <c r="AS181" s="68"/>
      <c r="AT181" s="53"/>
      <c r="AU181" s="123"/>
      <c r="AV181" s="122"/>
      <c r="AW181" s="75"/>
      <c r="AX181" s="68"/>
      <c r="AY181" s="53"/>
      <c r="AZ181" s="53"/>
      <c r="BA181" s="53"/>
      <c r="BB181" s="75"/>
      <c r="BC181" s="68"/>
      <c r="BD181" s="122"/>
      <c r="BE181" s="122"/>
      <c r="BF181" s="123"/>
      <c r="BG181" s="75"/>
      <c r="BH181" s="121"/>
      <c r="BI181" s="123"/>
      <c r="BJ181" s="122"/>
      <c r="BK181" s="122"/>
      <c r="BL181" s="75"/>
      <c r="BM181" s="68"/>
      <c r="BN181" s="123"/>
      <c r="BO181" s="53"/>
      <c r="BP181" s="123"/>
      <c r="BQ181" s="75"/>
      <c r="BR181" s="68"/>
      <c r="BS181" s="122"/>
      <c r="BT181" s="123"/>
      <c r="BU181" s="123"/>
      <c r="BV181" s="75"/>
      <c r="BW181" s="68"/>
      <c r="BX181" s="122"/>
      <c r="BY181" s="122"/>
      <c r="BZ181" s="122"/>
      <c r="CA181" s="75"/>
      <c r="CB181" s="68"/>
      <c r="CC181" s="53"/>
      <c r="CD181" s="123"/>
      <c r="CE181" s="122"/>
      <c r="CF181" s="75"/>
      <c r="CG181" s="68"/>
      <c r="CH181" s="123"/>
      <c r="CI181" s="123"/>
      <c r="CJ181" s="53"/>
      <c r="CK181" s="75"/>
      <c r="CL181" s="68"/>
      <c r="CM181" s="122"/>
      <c r="CN181" s="122"/>
      <c r="CO181" s="122"/>
      <c r="CP181" s="75"/>
      <c r="CQ181" s="121"/>
      <c r="CR181" s="123"/>
      <c r="CS181" s="122"/>
      <c r="CT181" s="122"/>
      <c r="CU181" s="75"/>
      <c r="CV181" s="121"/>
      <c r="CW181" s="123"/>
      <c r="CX181" s="122"/>
      <c r="CY181" s="122"/>
      <c r="CZ181" s="75"/>
      <c r="DA181" s="121"/>
      <c r="DB181" s="123"/>
      <c r="DC181" s="122"/>
      <c r="DD181" s="122"/>
      <c r="DE181" s="75"/>
      <c r="DF181" s="121"/>
      <c r="DG181" s="123"/>
      <c r="DH181" s="122"/>
      <c r="DI181" s="122"/>
      <c r="DJ181" s="75"/>
      <c r="DK181" s="121"/>
      <c r="DL181" s="123"/>
      <c r="DM181" s="122"/>
      <c r="DN181" s="122"/>
      <c r="DO181" s="71"/>
      <c r="DP181" s="130"/>
      <c r="DQ181" s="130"/>
      <c r="DR181" s="130"/>
      <c r="DS181" s="130"/>
      <c r="DT181" s="118"/>
      <c r="DU181" s="110"/>
      <c r="DV181" s="110"/>
      <c r="DW181" s="110"/>
      <c r="DX181" s="110"/>
      <c r="DY181" s="118"/>
      <c r="DZ181" s="110"/>
      <c r="EA181" s="110"/>
      <c r="EB181" s="110"/>
      <c r="EC181" s="110"/>
      <c r="ED181" s="118"/>
      <c r="EE181" s="110"/>
      <c r="EF181" s="110"/>
      <c r="EG181" s="110"/>
      <c r="EH181" s="110"/>
      <c r="EI181" s="118"/>
      <c r="EJ181" s="110"/>
      <c r="EK181" s="110"/>
      <c r="EL181" s="110"/>
      <c r="EM181" s="110"/>
      <c r="ER181" s="57">
        <v>1</v>
      </c>
      <c r="ES181" s="68">
        <v>0</v>
      </c>
      <c r="ET181" s="68">
        <v>8</v>
      </c>
      <c r="EU181" s="68">
        <v>0</v>
      </c>
      <c r="EV181" s="123" t="str">
        <f t="shared" si="21"/>
        <v>-</v>
      </c>
      <c r="EW181" s="123">
        <f t="shared" si="22"/>
        <v>8</v>
      </c>
      <c r="EX181" s="124">
        <f t="shared" si="23"/>
        <v>8</v>
      </c>
      <c r="EZ181" s="72" t="s">
        <v>72</v>
      </c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</row>
    <row r="182" spans="2:176" s="99" customFormat="1" ht="13.5" customHeight="1">
      <c r="B182" s="17" t="s">
        <v>73</v>
      </c>
      <c r="C182" s="120" t="s">
        <v>28</v>
      </c>
      <c r="D182" s="121">
        <v>0</v>
      </c>
      <c r="E182" s="122">
        <f t="shared" si="16"/>
        <v>0</v>
      </c>
      <c r="F182" s="122">
        <f t="shared" si="16"/>
        <v>0</v>
      </c>
      <c r="G182" s="122">
        <f t="shared" si="16"/>
        <v>0</v>
      </c>
      <c r="H182" s="122">
        <f t="shared" si="16"/>
        <v>0</v>
      </c>
      <c r="I182" s="123" t="str">
        <f t="shared" si="17"/>
        <v>-</v>
      </c>
      <c r="J182" s="123" t="str">
        <f t="shared" si="18"/>
        <v>-</v>
      </c>
      <c r="K182" s="124" t="str">
        <f t="shared" si="19"/>
        <v>-</v>
      </c>
      <c r="L182" s="125"/>
      <c r="M182" s="68"/>
      <c r="N182" s="53"/>
      <c r="O182" s="53"/>
      <c r="P182" s="53"/>
      <c r="Q182" s="239"/>
      <c r="R182" s="126">
        <f t="shared" si="20"/>
        <v>0</v>
      </c>
      <c r="S182" s="125"/>
      <c r="T182" s="68"/>
      <c r="U182" s="53"/>
      <c r="V182" s="53"/>
      <c r="W182" s="53"/>
      <c r="X182" s="127"/>
      <c r="Y182" s="68"/>
      <c r="Z182" s="53"/>
      <c r="AA182" s="53"/>
      <c r="AB182" s="53"/>
      <c r="AC182" s="128"/>
      <c r="AD182" s="121"/>
      <c r="AE182" s="53"/>
      <c r="AF182" s="53"/>
      <c r="AG182" s="53"/>
      <c r="AH182" s="66"/>
      <c r="AI182" s="121"/>
      <c r="AJ182" s="53"/>
      <c r="AK182" s="53"/>
      <c r="AL182" s="53"/>
      <c r="AM182" s="66"/>
      <c r="AN182" s="57"/>
      <c r="AO182" s="53"/>
      <c r="AP182" s="53"/>
      <c r="AQ182" s="53"/>
      <c r="AR182" s="66"/>
      <c r="AS182" s="68"/>
      <c r="AT182" s="53"/>
      <c r="AU182" s="53"/>
      <c r="AV182" s="53"/>
      <c r="AW182" s="66"/>
      <c r="AX182" s="121"/>
      <c r="AY182" s="53"/>
      <c r="AZ182" s="53"/>
      <c r="BA182" s="53"/>
      <c r="BB182" s="66"/>
      <c r="BC182" s="68"/>
      <c r="BD182" s="53"/>
      <c r="BE182" s="53"/>
      <c r="BF182" s="53"/>
      <c r="BG182" s="116"/>
      <c r="BH182" s="57"/>
      <c r="BI182" s="53"/>
      <c r="BJ182" s="53"/>
      <c r="BK182" s="53"/>
      <c r="BL182" s="116"/>
      <c r="BM182" s="68"/>
      <c r="BN182" s="53"/>
      <c r="BO182" s="53"/>
      <c r="BP182" s="53"/>
      <c r="BQ182" s="116"/>
      <c r="BR182" s="68"/>
      <c r="BS182" s="53"/>
      <c r="BT182" s="53"/>
      <c r="BU182" s="53"/>
      <c r="BV182" s="116"/>
      <c r="BW182" s="68"/>
      <c r="BX182" s="53"/>
      <c r="BY182" s="53"/>
      <c r="BZ182" s="53"/>
      <c r="CA182" s="116"/>
      <c r="CB182" s="57"/>
      <c r="CC182" s="53"/>
      <c r="CD182" s="53"/>
      <c r="CE182" s="53"/>
      <c r="CF182" s="116"/>
      <c r="CG182" s="68"/>
      <c r="CH182" s="53"/>
      <c r="CI182" s="53"/>
      <c r="CJ182" s="53"/>
      <c r="CK182" s="116"/>
      <c r="CL182" s="68"/>
      <c r="CM182" s="53"/>
      <c r="CN182" s="53"/>
      <c r="CO182" s="122"/>
      <c r="CP182" s="116"/>
      <c r="CQ182" s="57"/>
      <c r="CR182" s="53"/>
      <c r="CS182" s="53"/>
      <c r="CT182" s="53"/>
      <c r="CU182" s="127"/>
      <c r="CV182" s="68"/>
      <c r="CW182" s="53"/>
      <c r="CX182" s="53"/>
      <c r="CY182" s="53"/>
      <c r="CZ182" s="127"/>
      <c r="DA182" s="68"/>
      <c r="DB182" s="53"/>
      <c r="DC182" s="53"/>
      <c r="DD182" s="53"/>
      <c r="DE182" s="127"/>
      <c r="DF182" s="68"/>
      <c r="DG182" s="53"/>
      <c r="DH182" s="53"/>
      <c r="DI182" s="53"/>
      <c r="DJ182" s="127"/>
      <c r="DK182" s="68"/>
      <c r="DL182" s="53"/>
      <c r="DM182" s="53"/>
      <c r="DN182" s="53"/>
      <c r="DO182" s="127"/>
      <c r="DP182" s="130"/>
      <c r="DQ182" s="130"/>
      <c r="DR182" s="130"/>
      <c r="DS182" s="130"/>
      <c r="DT182" s="118"/>
      <c r="DU182" s="110"/>
      <c r="DV182" s="110"/>
      <c r="DW182" s="110"/>
      <c r="DX182" s="110"/>
      <c r="DY182" s="118"/>
      <c r="DZ182" s="110"/>
      <c r="EA182" s="110"/>
      <c r="EB182" s="110"/>
      <c r="EC182" s="110"/>
      <c r="ED182" s="118"/>
      <c r="EE182" s="110"/>
      <c r="EF182" s="110"/>
      <c r="EG182" s="110"/>
      <c r="EH182" s="110"/>
      <c r="EI182" s="118"/>
      <c r="EJ182" s="110"/>
      <c r="EK182" s="110"/>
      <c r="EL182" s="110"/>
      <c r="EM182" s="110"/>
      <c r="ER182" s="57">
        <v>39.66666666666667</v>
      </c>
      <c r="ES182" s="68">
        <v>0</v>
      </c>
      <c r="ET182" s="68">
        <v>173</v>
      </c>
      <c r="EU182" s="68">
        <v>6</v>
      </c>
      <c r="EV182" s="123">
        <f t="shared" si="21"/>
        <v>6.611111111111112</v>
      </c>
      <c r="EW182" s="123">
        <f t="shared" si="22"/>
        <v>4.361344537815126</v>
      </c>
      <c r="EX182" s="124">
        <f t="shared" si="23"/>
        <v>28.833333333333332</v>
      </c>
      <c r="EY182" s="24"/>
      <c r="EZ182" s="58">
        <v>4</v>
      </c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</row>
    <row r="183" spans="2:176" s="99" customFormat="1" ht="13.5" customHeight="1">
      <c r="B183" s="17" t="s">
        <v>74</v>
      </c>
      <c r="C183" s="120" t="s">
        <v>31</v>
      </c>
      <c r="D183" s="121">
        <v>0</v>
      </c>
      <c r="E183" s="122">
        <f t="shared" si="16"/>
        <v>0</v>
      </c>
      <c r="F183" s="122">
        <f t="shared" si="16"/>
        <v>0</v>
      </c>
      <c r="G183" s="122">
        <f t="shared" si="16"/>
        <v>0</v>
      </c>
      <c r="H183" s="122">
        <f t="shared" si="16"/>
        <v>0</v>
      </c>
      <c r="I183" s="123" t="str">
        <f t="shared" si="17"/>
        <v>-</v>
      </c>
      <c r="J183" s="123" t="str">
        <f t="shared" si="18"/>
        <v>-</v>
      </c>
      <c r="K183" s="124" t="str">
        <f t="shared" si="19"/>
        <v>-</v>
      </c>
      <c r="L183" s="125"/>
      <c r="M183" s="121"/>
      <c r="N183" s="53"/>
      <c r="O183" s="53"/>
      <c r="P183" s="53"/>
      <c r="Q183" s="239"/>
      <c r="R183" s="126">
        <f t="shared" si="20"/>
        <v>0</v>
      </c>
      <c r="S183" s="125"/>
      <c r="T183" s="68"/>
      <c r="U183" s="53"/>
      <c r="V183" s="53"/>
      <c r="W183" s="53"/>
      <c r="X183" s="127"/>
      <c r="Y183" s="68"/>
      <c r="Z183" s="53"/>
      <c r="AA183" s="53"/>
      <c r="AB183" s="53"/>
      <c r="AC183" s="144"/>
      <c r="AD183" s="121"/>
      <c r="AE183" s="53"/>
      <c r="AF183" s="53"/>
      <c r="AG183" s="53"/>
      <c r="AH183" s="145"/>
      <c r="AI183" s="53"/>
      <c r="AJ183" s="53"/>
      <c r="AK183" s="53"/>
      <c r="AL183" s="53"/>
      <c r="AM183" s="145"/>
      <c r="AN183" s="122"/>
      <c r="AO183" s="121"/>
      <c r="AP183" s="53"/>
      <c r="AQ183" s="53"/>
      <c r="AR183" s="145"/>
      <c r="AS183" s="122"/>
      <c r="AT183" s="121"/>
      <c r="AU183" s="53"/>
      <c r="AV183" s="53"/>
      <c r="AW183" s="145"/>
      <c r="AX183" s="57"/>
      <c r="AY183" s="53"/>
      <c r="AZ183" s="53"/>
      <c r="BA183" s="121"/>
      <c r="BB183" s="145"/>
      <c r="BC183" s="122"/>
      <c r="BD183" s="53"/>
      <c r="BE183" s="53"/>
      <c r="BF183" s="53"/>
      <c r="BG183" s="146"/>
      <c r="BH183" s="121"/>
      <c r="BI183" s="53"/>
      <c r="BJ183" s="53"/>
      <c r="BK183" s="53"/>
      <c r="BL183" s="146"/>
      <c r="BM183" s="122"/>
      <c r="BN183" s="53"/>
      <c r="BO183" s="121"/>
      <c r="BP183" s="53"/>
      <c r="BQ183" s="146"/>
      <c r="BR183" s="122"/>
      <c r="BS183" s="53"/>
      <c r="BT183" s="53"/>
      <c r="BU183" s="53"/>
      <c r="BV183" s="146"/>
      <c r="BW183" s="68"/>
      <c r="BX183" s="53"/>
      <c r="BY183" s="53"/>
      <c r="BZ183" s="53"/>
      <c r="CA183" s="146"/>
      <c r="CB183" s="122"/>
      <c r="CC183" s="121"/>
      <c r="CD183" s="53"/>
      <c r="CE183" s="53"/>
      <c r="CF183" s="146"/>
      <c r="CG183" s="122"/>
      <c r="CH183" s="53"/>
      <c r="CI183" s="53"/>
      <c r="CJ183" s="121"/>
      <c r="CK183" s="146"/>
      <c r="CL183" s="122"/>
      <c r="CM183" s="53"/>
      <c r="CN183" s="53"/>
      <c r="CO183" s="122"/>
      <c r="CP183" s="146"/>
      <c r="CQ183" s="57"/>
      <c r="CR183" s="53"/>
      <c r="CS183" s="53"/>
      <c r="CT183" s="53"/>
      <c r="CU183" s="147"/>
      <c r="CV183" s="68"/>
      <c r="CW183" s="53"/>
      <c r="CX183" s="53"/>
      <c r="CY183" s="53"/>
      <c r="CZ183" s="147"/>
      <c r="DA183" s="68"/>
      <c r="DB183" s="53"/>
      <c r="DC183" s="53"/>
      <c r="DD183" s="53"/>
      <c r="DE183" s="147"/>
      <c r="DF183" s="68"/>
      <c r="DG183" s="53"/>
      <c r="DH183" s="53"/>
      <c r="DI183" s="53"/>
      <c r="DJ183" s="147"/>
      <c r="DK183" s="68"/>
      <c r="DL183" s="53"/>
      <c r="DM183" s="53"/>
      <c r="DN183" s="53"/>
      <c r="DO183" s="127"/>
      <c r="DP183" s="130"/>
      <c r="DQ183" s="130"/>
      <c r="DR183" s="130"/>
      <c r="DS183" s="130"/>
      <c r="DT183" s="118"/>
      <c r="DU183" s="110"/>
      <c r="DV183" s="110"/>
      <c r="DW183" s="110"/>
      <c r="DX183" s="110"/>
      <c r="DY183" s="118"/>
      <c r="DZ183" s="110"/>
      <c r="EA183" s="110"/>
      <c r="EB183" s="110"/>
      <c r="EC183" s="110"/>
      <c r="ED183" s="118"/>
      <c r="EE183" s="110"/>
      <c r="EF183" s="110"/>
      <c r="EG183" s="110"/>
      <c r="EH183" s="110"/>
      <c r="EI183" s="118"/>
      <c r="EJ183" s="110"/>
      <c r="EK183" s="110"/>
      <c r="EL183" s="110"/>
      <c r="EM183" s="110"/>
      <c r="ER183" s="57">
        <v>47</v>
      </c>
      <c r="ES183" s="68">
        <v>4</v>
      </c>
      <c r="ET183" s="68">
        <v>261</v>
      </c>
      <c r="EU183" s="68">
        <v>5</v>
      </c>
      <c r="EV183" s="123">
        <f t="shared" si="21"/>
        <v>9.4</v>
      </c>
      <c r="EW183" s="123">
        <f t="shared" si="22"/>
        <v>5.553191489361702</v>
      </c>
      <c r="EX183" s="124">
        <f t="shared" si="23"/>
        <v>52.2</v>
      </c>
      <c r="EZ183" s="58">
        <v>2</v>
      </c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</row>
    <row r="184" spans="2:176" s="99" customFormat="1" ht="13.5" customHeight="1">
      <c r="B184" s="17" t="s">
        <v>75</v>
      </c>
      <c r="C184" s="120" t="s">
        <v>76</v>
      </c>
      <c r="D184" s="121">
        <v>0</v>
      </c>
      <c r="E184" s="122">
        <f t="shared" si="16"/>
        <v>0</v>
      </c>
      <c r="F184" s="122">
        <f t="shared" si="16"/>
        <v>0</v>
      </c>
      <c r="G184" s="122">
        <f t="shared" si="16"/>
        <v>0</v>
      </c>
      <c r="H184" s="122">
        <f t="shared" si="16"/>
        <v>0</v>
      </c>
      <c r="I184" s="123" t="str">
        <f t="shared" si="17"/>
        <v>-</v>
      </c>
      <c r="J184" s="123" t="str">
        <f t="shared" si="18"/>
        <v>-</v>
      </c>
      <c r="K184" s="124" t="str">
        <f t="shared" si="19"/>
        <v>-</v>
      </c>
      <c r="L184" s="125"/>
      <c r="M184" s="121"/>
      <c r="N184" s="53"/>
      <c r="O184" s="53"/>
      <c r="P184" s="53"/>
      <c r="Q184" s="239"/>
      <c r="R184" s="126">
        <f t="shared" si="20"/>
        <v>0</v>
      </c>
      <c r="S184" s="125"/>
      <c r="T184" s="57"/>
      <c r="U184" s="53"/>
      <c r="V184" s="53"/>
      <c r="W184" s="53"/>
      <c r="X184" s="71"/>
      <c r="Y184" s="57"/>
      <c r="Z184" s="53"/>
      <c r="AA184" s="53"/>
      <c r="AB184" s="53"/>
      <c r="AC184" s="129"/>
      <c r="AD184" s="121"/>
      <c r="AE184" s="53"/>
      <c r="AF184" s="53"/>
      <c r="AG184" s="53"/>
      <c r="AH184" s="66"/>
      <c r="AI184" s="57"/>
      <c r="AJ184" s="53"/>
      <c r="AK184" s="53"/>
      <c r="AL184" s="53"/>
      <c r="AM184" s="66"/>
      <c r="AN184" s="121"/>
      <c r="AO184" s="53"/>
      <c r="AP184" s="53"/>
      <c r="AQ184" s="53"/>
      <c r="AR184" s="66"/>
      <c r="AS184" s="68"/>
      <c r="AT184" s="53"/>
      <c r="AU184" s="53"/>
      <c r="AV184" s="53"/>
      <c r="AW184" s="66"/>
      <c r="AX184" s="121"/>
      <c r="AY184" s="53"/>
      <c r="AZ184" s="53"/>
      <c r="BA184" s="53"/>
      <c r="BB184" s="66"/>
      <c r="BC184" s="68"/>
      <c r="BD184" s="53"/>
      <c r="BE184" s="53"/>
      <c r="BF184" s="53"/>
      <c r="BG184" s="116"/>
      <c r="BH184" s="121"/>
      <c r="BI184" s="53"/>
      <c r="BJ184" s="53"/>
      <c r="BK184" s="53"/>
      <c r="BL184" s="116"/>
      <c r="BM184" s="68"/>
      <c r="BN184" s="53"/>
      <c r="BO184" s="53"/>
      <c r="BP184" s="53"/>
      <c r="BQ184" s="116"/>
      <c r="BR184" s="68"/>
      <c r="BS184" s="53"/>
      <c r="BT184" s="53"/>
      <c r="BU184" s="53"/>
      <c r="BV184" s="116"/>
      <c r="BW184" s="68"/>
      <c r="BX184" s="53"/>
      <c r="BY184" s="53"/>
      <c r="BZ184" s="53"/>
      <c r="CA184" s="116"/>
      <c r="CB184" s="68"/>
      <c r="CC184" s="53"/>
      <c r="CD184" s="53"/>
      <c r="CE184" s="53"/>
      <c r="CF184" s="116"/>
      <c r="CG184" s="68"/>
      <c r="CH184" s="53"/>
      <c r="CI184" s="53"/>
      <c r="CJ184" s="53"/>
      <c r="CK184" s="116"/>
      <c r="CL184" s="68"/>
      <c r="CM184" s="53"/>
      <c r="CN184" s="53"/>
      <c r="CO184" s="122"/>
      <c r="CP184" s="116"/>
      <c r="CQ184" s="57"/>
      <c r="CR184" s="53"/>
      <c r="CS184" s="53"/>
      <c r="CT184" s="53"/>
      <c r="CU184" s="71"/>
      <c r="CV184" s="57"/>
      <c r="CW184" s="53"/>
      <c r="CX184" s="53"/>
      <c r="CY184" s="53"/>
      <c r="CZ184" s="71"/>
      <c r="DA184" s="57"/>
      <c r="DB184" s="53"/>
      <c r="DC184" s="53"/>
      <c r="DD184" s="53"/>
      <c r="DE184" s="71"/>
      <c r="DF184" s="57"/>
      <c r="DG184" s="53"/>
      <c r="DH184" s="53"/>
      <c r="DI184" s="53"/>
      <c r="DJ184" s="71"/>
      <c r="DK184" s="57"/>
      <c r="DL184" s="53"/>
      <c r="DM184" s="53"/>
      <c r="DN184" s="53"/>
      <c r="DO184" s="71"/>
      <c r="DP184" s="130"/>
      <c r="DQ184" s="130"/>
      <c r="DR184" s="130"/>
      <c r="DS184" s="130"/>
      <c r="DT184" s="118"/>
      <c r="DU184" s="110"/>
      <c r="DV184" s="110"/>
      <c r="DW184" s="110"/>
      <c r="DX184" s="110"/>
      <c r="DY184" s="118"/>
      <c r="DZ184" s="110"/>
      <c r="EA184" s="110"/>
      <c r="EB184" s="110"/>
      <c r="EC184" s="110"/>
      <c r="ED184" s="118"/>
      <c r="EE184" s="110"/>
      <c r="EF184" s="110"/>
      <c r="EG184" s="110"/>
      <c r="EH184" s="110"/>
      <c r="EI184" s="118"/>
      <c r="EJ184" s="110"/>
      <c r="EK184" s="110"/>
      <c r="EL184" s="110"/>
      <c r="EM184" s="110"/>
      <c r="ER184" s="57">
        <v>56.5</v>
      </c>
      <c r="ES184" s="68">
        <v>6</v>
      </c>
      <c r="ET184" s="68">
        <v>315</v>
      </c>
      <c r="EU184" s="68">
        <v>20</v>
      </c>
      <c r="EV184" s="123">
        <f t="shared" si="21"/>
        <v>2.825</v>
      </c>
      <c r="EW184" s="123">
        <f t="shared" si="22"/>
        <v>5.575221238938053</v>
      </c>
      <c r="EX184" s="124">
        <f t="shared" si="23"/>
        <v>15.75</v>
      </c>
      <c r="EZ184" s="58">
        <v>3</v>
      </c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</row>
    <row r="185" spans="2:176" s="99" customFormat="1" ht="13.5" customHeight="1">
      <c r="B185" s="17" t="s">
        <v>77</v>
      </c>
      <c r="C185" s="120" t="s">
        <v>31</v>
      </c>
      <c r="D185" s="121">
        <v>0</v>
      </c>
      <c r="E185" s="122">
        <f t="shared" si="16"/>
        <v>0</v>
      </c>
      <c r="F185" s="122">
        <f t="shared" si="16"/>
        <v>0</v>
      </c>
      <c r="G185" s="122">
        <f t="shared" si="16"/>
        <v>0</v>
      </c>
      <c r="H185" s="122">
        <f t="shared" si="16"/>
        <v>0</v>
      </c>
      <c r="I185" s="123" t="str">
        <f t="shared" si="17"/>
        <v>-</v>
      </c>
      <c r="J185" s="123" t="str">
        <f t="shared" si="18"/>
        <v>-</v>
      </c>
      <c r="K185" s="124" t="str">
        <f t="shared" si="19"/>
        <v>-</v>
      </c>
      <c r="L185" s="148"/>
      <c r="M185" s="121"/>
      <c r="N185" s="53"/>
      <c r="O185" s="53"/>
      <c r="P185" s="53"/>
      <c r="Q185" s="239"/>
      <c r="R185" s="126">
        <f t="shared" si="20"/>
        <v>0</v>
      </c>
      <c r="S185" s="125"/>
      <c r="T185" s="57"/>
      <c r="U185" s="53"/>
      <c r="V185" s="53"/>
      <c r="W185" s="53"/>
      <c r="X185" s="127"/>
      <c r="Y185" s="57"/>
      <c r="Z185" s="53"/>
      <c r="AA185" s="53"/>
      <c r="AB185" s="53"/>
      <c r="AC185" s="128"/>
      <c r="AD185" s="121"/>
      <c r="AE185" s="53"/>
      <c r="AF185" s="53"/>
      <c r="AG185" s="53"/>
      <c r="AH185" s="66"/>
      <c r="AI185" s="121"/>
      <c r="AJ185" s="53"/>
      <c r="AK185" s="53"/>
      <c r="AL185" s="53"/>
      <c r="AM185" s="66"/>
      <c r="AN185" s="57"/>
      <c r="AO185" s="53"/>
      <c r="AP185" s="53"/>
      <c r="AQ185" s="53"/>
      <c r="AR185" s="66"/>
      <c r="AS185" s="68"/>
      <c r="AT185" s="53"/>
      <c r="AU185" s="53"/>
      <c r="AV185" s="53"/>
      <c r="AW185" s="66"/>
      <c r="AX185" s="57"/>
      <c r="AY185" s="53"/>
      <c r="AZ185" s="53"/>
      <c r="BA185" s="53"/>
      <c r="BB185" s="66"/>
      <c r="BC185" s="68"/>
      <c r="BD185" s="53"/>
      <c r="BE185" s="53"/>
      <c r="BF185" s="53"/>
      <c r="BG185" s="116"/>
      <c r="BH185" s="57"/>
      <c r="BI185" s="53"/>
      <c r="BJ185" s="53"/>
      <c r="BK185" s="53"/>
      <c r="BL185" s="116"/>
      <c r="BM185" s="68"/>
      <c r="BN185" s="53"/>
      <c r="BO185" s="53"/>
      <c r="BP185" s="53"/>
      <c r="BQ185" s="116"/>
      <c r="BR185" s="68"/>
      <c r="BS185" s="53"/>
      <c r="BT185" s="53"/>
      <c r="BU185" s="53"/>
      <c r="BV185" s="116"/>
      <c r="BW185" s="68"/>
      <c r="BX185" s="53"/>
      <c r="BY185" s="53"/>
      <c r="BZ185" s="53"/>
      <c r="CA185" s="116"/>
      <c r="CB185" s="68"/>
      <c r="CC185" s="53"/>
      <c r="CD185" s="53"/>
      <c r="CE185" s="53"/>
      <c r="CF185" s="116"/>
      <c r="CG185" s="68"/>
      <c r="CH185" s="53"/>
      <c r="CI185" s="53"/>
      <c r="CJ185" s="53"/>
      <c r="CK185" s="116"/>
      <c r="CL185" s="68"/>
      <c r="CM185" s="53"/>
      <c r="CN185" s="53"/>
      <c r="CO185" s="122"/>
      <c r="CP185" s="116"/>
      <c r="CQ185" s="57"/>
      <c r="CR185" s="53"/>
      <c r="CS185" s="53"/>
      <c r="CT185" s="53"/>
      <c r="CU185" s="127"/>
      <c r="CV185" s="57"/>
      <c r="CW185" s="53"/>
      <c r="CX185" s="53"/>
      <c r="CY185" s="53"/>
      <c r="CZ185" s="127"/>
      <c r="DA185" s="57"/>
      <c r="DB185" s="53"/>
      <c r="DC185" s="53"/>
      <c r="DD185" s="53"/>
      <c r="DE185" s="127"/>
      <c r="DF185" s="57"/>
      <c r="DG185" s="53"/>
      <c r="DH185" s="53"/>
      <c r="DI185" s="53"/>
      <c r="DJ185" s="127"/>
      <c r="DK185" s="57"/>
      <c r="DL185" s="53"/>
      <c r="DM185" s="53"/>
      <c r="DN185" s="53"/>
      <c r="DO185" s="127"/>
      <c r="DP185" s="130"/>
      <c r="DQ185" s="130"/>
      <c r="DR185" s="130"/>
      <c r="DS185" s="130"/>
      <c r="DT185" s="118"/>
      <c r="DU185" s="110"/>
      <c r="DV185" s="110"/>
      <c r="DW185" s="110"/>
      <c r="DX185" s="110"/>
      <c r="DY185" s="118"/>
      <c r="DZ185" s="110"/>
      <c r="EA185" s="110"/>
      <c r="EB185" s="110"/>
      <c r="EC185" s="110"/>
      <c r="ED185" s="118"/>
      <c r="EE185" s="110"/>
      <c r="EF185" s="110"/>
      <c r="EG185" s="110"/>
      <c r="EH185" s="110"/>
      <c r="EI185" s="118"/>
      <c r="EJ185" s="110"/>
      <c r="EK185" s="110"/>
      <c r="EL185" s="110"/>
      <c r="EM185" s="110"/>
      <c r="ER185" s="57">
        <v>7</v>
      </c>
      <c r="ES185" s="68">
        <v>1</v>
      </c>
      <c r="ET185" s="68">
        <v>20</v>
      </c>
      <c r="EU185" s="68">
        <v>2</v>
      </c>
      <c r="EV185" s="123">
        <f t="shared" si="21"/>
        <v>3.5</v>
      </c>
      <c r="EW185" s="123">
        <f t="shared" si="22"/>
        <v>2.857142857142857</v>
      </c>
      <c r="EX185" s="124">
        <f t="shared" si="23"/>
        <v>10</v>
      </c>
      <c r="EZ185" s="72" t="s">
        <v>78</v>
      </c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</row>
  </sheetData>
  <mergeCells count="5">
    <mergeCell ref="B72:L72"/>
    <mergeCell ref="ER168:EX168"/>
    <mergeCell ref="B79:S79"/>
    <mergeCell ref="B73:L73"/>
    <mergeCell ref="B74:L74"/>
  </mergeCells>
  <conditionalFormatting sqref="R170:R185 R59:R69 R5:R55">
    <cfRule type="expression" priority="1" dxfId="0" stopIfTrue="1">
      <formula>D5&lt;5</formula>
    </cfRule>
  </conditionalFormatting>
  <conditionalFormatting sqref="K59:K69 K5:K55">
    <cfRule type="expression" priority="2" dxfId="0" stopIfTrue="1">
      <formula>OR(E5&lt;30,D5&lt;5)</formula>
    </cfRule>
  </conditionalFormatting>
  <conditionalFormatting sqref="K170:K185">
    <cfRule type="expression" priority="3" dxfId="0" stopIfTrue="1">
      <formula>E170&lt;30</formula>
    </cfRule>
  </conditionalFormatting>
  <printOptions/>
  <pageMargins left="0.75" right="0.75" top="1" bottom="1" header="0.5" footer="0.5"/>
  <pageSetup orientation="portrait" paperSize="9" r:id="rId1"/>
  <ignoredErrors>
    <ignoredError sqref="FU69:IV69 A56:A63 B140:R65536 FV1:IV4 A69:A65536 S106:S65536 FE1:FT4 FU56:FU63 B56:CP58 FH70:IV65536 EP1:FD1 FH56:FT58 CQ71:FG65536 CQ1:DO2 DP1:EO4 T70:CP65536 B70:S83 B106:R127 FU1:FU4 A1:A4 FV56:IV63 B1:CO4 CP1:CP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Z101"/>
  <sheetViews>
    <sheetView showGridLines="0" showRowColHeaders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05" sqref="A105"/>
    </sheetView>
  </sheetViews>
  <sheetFormatPr defaultColWidth="9.140625" defaultRowHeight="12.75"/>
  <cols>
    <col min="1" max="1" width="1.8515625" style="3" customWidth="1"/>
    <col min="2" max="2" width="23.57421875" style="3" customWidth="1"/>
    <col min="3" max="3" width="5.28125" style="3" customWidth="1"/>
    <col min="4" max="6" width="3.00390625" style="3" customWidth="1"/>
    <col min="7" max="7" width="0.9921875" style="3" customWidth="1"/>
    <col min="8" max="8" width="6.421875" style="3" customWidth="1"/>
    <col min="9" max="9" width="0.9921875" style="3" customWidth="1"/>
    <col min="10" max="12" width="3.140625" style="3" customWidth="1"/>
    <col min="13" max="13" width="0.42578125" style="3" customWidth="1"/>
    <col min="14" max="16" width="3.140625" style="3" customWidth="1"/>
    <col min="17" max="17" width="0.42578125" style="3" customWidth="1"/>
    <col min="18" max="20" width="3.140625" style="3" customWidth="1"/>
    <col min="21" max="21" width="0.42578125" style="3" customWidth="1"/>
    <col min="22" max="24" width="3.140625" style="3" customWidth="1"/>
    <col min="25" max="25" width="0.42578125" style="3" customWidth="1"/>
    <col min="26" max="28" width="3.140625" style="3" customWidth="1"/>
    <col min="29" max="29" width="0.42578125" style="3" customWidth="1"/>
    <col min="30" max="32" width="3.140625" style="3" customWidth="1"/>
    <col min="33" max="33" width="0.42578125" style="3" customWidth="1"/>
    <col min="34" max="36" width="3.140625" style="3" customWidth="1"/>
    <col min="37" max="37" width="0.42578125" style="3" customWidth="1"/>
    <col min="38" max="40" width="3.140625" style="3" customWidth="1"/>
    <col min="41" max="41" width="0.42578125" style="3" customWidth="1"/>
    <col min="42" max="44" width="3.140625" style="3" customWidth="1"/>
    <col min="45" max="45" width="0.42578125" style="3" customWidth="1"/>
    <col min="46" max="48" width="3.140625" style="3" customWidth="1"/>
    <col min="49" max="49" width="0.42578125" style="3" customWidth="1"/>
    <col min="50" max="52" width="3.140625" style="3" customWidth="1"/>
    <col min="53" max="53" width="0.42578125" style="3" customWidth="1"/>
    <col min="54" max="56" width="3.140625" style="3" customWidth="1"/>
    <col min="57" max="57" width="0.42578125" style="3" customWidth="1"/>
    <col min="58" max="60" width="3.140625" style="3" customWidth="1"/>
    <col min="61" max="61" width="0.42578125" style="3" customWidth="1"/>
    <col min="62" max="64" width="3.140625" style="3" customWidth="1"/>
    <col min="65" max="65" width="0.42578125" style="3" customWidth="1"/>
    <col min="66" max="68" width="3.140625" style="3" customWidth="1"/>
    <col min="69" max="69" width="0.42578125" style="3" customWidth="1"/>
    <col min="70" max="72" width="3.140625" style="3" customWidth="1"/>
    <col min="73" max="73" width="0.42578125" style="3" customWidth="1"/>
    <col min="74" max="76" width="3.140625" style="3" customWidth="1"/>
    <col min="77" max="77" width="0.42578125" style="3" customWidth="1"/>
    <col min="78" max="80" width="3.140625" style="3" customWidth="1"/>
    <col min="81" max="81" width="0.42578125" style="3" customWidth="1"/>
    <col min="82" max="84" width="3.140625" style="3" customWidth="1"/>
    <col min="85" max="85" width="0.42578125" style="3" customWidth="1"/>
    <col min="86" max="88" width="3.140625" style="3" customWidth="1"/>
    <col min="89" max="89" width="0.42578125" style="3" customWidth="1"/>
    <col min="90" max="92" width="3.140625" style="3" customWidth="1"/>
    <col min="93" max="93" width="0.42578125" style="3" customWidth="1"/>
    <col min="94" max="96" width="3.140625" style="3" customWidth="1"/>
    <col min="97" max="97" width="1.7109375" style="3" customWidth="1"/>
    <col min="98" max="98" width="0.9921875" style="3" customWidth="1"/>
    <col min="99" max="99" width="1.7109375" style="3" customWidth="1"/>
    <col min="100" max="16384" width="9.140625" style="3" customWidth="1"/>
  </cols>
  <sheetData>
    <row r="1" spans="1:103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M1" s="28"/>
      <c r="BQ1" s="28"/>
      <c r="BR1" s="130"/>
      <c r="BS1" s="130"/>
      <c r="BT1" s="130"/>
      <c r="BU1" s="130"/>
      <c r="BV1" s="130"/>
      <c r="BW1" s="130"/>
      <c r="BX1" s="130"/>
      <c r="BY1" s="28"/>
      <c r="CC1" s="28"/>
      <c r="CG1" s="28"/>
      <c r="CK1" s="28"/>
      <c r="CO1" s="28"/>
      <c r="CS1" s="149"/>
      <c r="CT1" s="149"/>
      <c r="CU1" s="149"/>
      <c r="CV1" s="149"/>
      <c r="CW1" s="149"/>
      <c r="CX1" s="149"/>
      <c r="CY1" s="149"/>
    </row>
    <row r="2" spans="1:103" ht="13.5" customHeight="1">
      <c r="A2" s="28"/>
      <c r="B2" s="86"/>
      <c r="C2" s="86"/>
      <c r="D2" s="86"/>
      <c r="E2" s="86"/>
      <c r="F2" s="86"/>
      <c r="G2" s="86"/>
      <c r="H2" s="38" t="s">
        <v>14</v>
      </c>
      <c r="I2" s="86"/>
      <c r="J2" s="102" t="str">
        <f>Fixtures!C3</f>
        <v>Whitchurch</v>
      </c>
      <c r="K2" s="162"/>
      <c r="L2" s="163"/>
      <c r="M2" s="86"/>
      <c r="N2" s="164" t="str">
        <f>Fixtures!C5</f>
        <v>Hampton Wick</v>
      </c>
      <c r="O2" s="165"/>
      <c r="P2" s="166"/>
      <c r="Q2" s="86"/>
      <c r="R2" s="102" t="str">
        <f>Fixtures!C7</f>
        <v>Sinjuns Grammarians</v>
      </c>
      <c r="S2" s="162"/>
      <c r="T2" s="163"/>
      <c r="U2" s="86"/>
      <c r="V2" s="164" t="str">
        <f>Fixtures!C8</f>
        <v>Wellington Occasionals</v>
      </c>
      <c r="W2" s="165"/>
      <c r="X2" s="166"/>
      <c r="Y2" s="86"/>
      <c r="Z2" s="164" t="str">
        <f>Fixtures!C9</f>
        <v>Old Tenisonians</v>
      </c>
      <c r="AA2" s="165"/>
      <c r="AB2" s="166"/>
      <c r="AC2" s="86"/>
      <c r="AD2" s="164" t="str">
        <f>Fixtures!C12</f>
        <v>Barnes</v>
      </c>
      <c r="AE2" s="165"/>
      <c r="AF2" s="166"/>
      <c r="AG2" s="86"/>
      <c r="AH2" s="164" t="str">
        <f>Fixtures!C18</f>
        <v>Shepperton</v>
      </c>
      <c r="AI2" s="165"/>
      <c r="AJ2" s="166"/>
      <c r="AK2" s="86"/>
      <c r="AL2" s="164" t="str">
        <f>Fixtures!C19</f>
        <v>Caribbean Mixed</v>
      </c>
      <c r="AM2" s="165"/>
      <c r="AN2" s="166"/>
      <c r="AO2" s="86"/>
      <c r="AP2" s="164" t="str">
        <f>Fixtures!C20</f>
        <v>Nevill Holt                  (ISIS Trophy)</v>
      </c>
      <c r="AQ2" s="165"/>
      <c r="AR2" s="166"/>
      <c r="AS2" s="86"/>
      <c r="AT2" s="164" t="str">
        <f>Fixtures!C21</f>
        <v>RNVR                    (ISIS Trophy)</v>
      </c>
      <c r="AU2" s="165"/>
      <c r="AV2" s="166"/>
      <c r="AW2" s="86"/>
      <c r="AX2" s="164" t="str">
        <f>Fixtures!C22</f>
        <v>Post Modernists (ISIS Trophy)</v>
      </c>
      <c r="AY2" s="165"/>
      <c r="AZ2" s="166"/>
      <c r="BA2" s="86"/>
      <c r="BB2" s="164" t="str">
        <f>Fixtures!C23</f>
        <v>Hampstead</v>
      </c>
      <c r="BC2" s="165"/>
      <c r="BD2" s="166"/>
      <c r="BE2" s="86"/>
      <c r="BF2" s="164" t="str">
        <f>Fixtures!C24</f>
        <v>Shamley Green</v>
      </c>
      <c r="BG2" s="165"/>
      <c r="BH2" s="166"/>
      <c r="BI2" s="86"/>
      <c r="BJ2" s="102" t="str">
        <f>Fixtures!C25</f>
        <v>Old Woking</v>
      </c>
      <c r="BK2" s="162"/>
      <c r="BL2" s="163"/>
      <c r="BM2" s="86"/>
      <c r="BN2" s="164" t="str">
        <f>Fixtures!C26</f>
        <v>Putney</v>
      </c>
      <c r="BO2" s="165"/>
      <c r="BP2" s="166"/>
      <c r="BQ2" s="86"/>
      <c r="CK2" s="71" t="s">
        <v>15</v>
      </c>
      <c r="CL2" s="167"/>
      <c r="CM2" s="168"/>
      <c r="CN2" s="168"/>
      <c r="CO2" s="71"/>
      <c r="CP2" s="167"/>
      <c r="CQ2" s="168"/>
      <c r="CR2" s="168"/>
      <c r="CS2" s="169"/>
      <c r="CT2" s="87"/>
      <c r="CU2" s="87"/>
      <c r="CV2" s="87"/>
      <c r="CW2" s="87"/>
      <c r="CX2" s="87"/>
      <c r="CY2" s="149"/>
    </row>
    <row r="3" spans="1:103" ht="13.5" customHeight="1">
      <c r="A3" s="28"/>
      <c r="B3" s="41" t="s">
        <v>79</v>
      </c>
      <c r="C3" s="162"/>
      <c r="D3" s="150" t="s">
        <v>80</v>
      </c>
      <c r="E3" s="150" t="s">
        <v>81</v>
      </c>
      <c r="F3" s="150" t="s">
        <v>82</v>
      </c>
      <c r="G3" s="87"/>
      <c r="H3" s="46" t="s">
        <v>24</v>
      </c>
      <c r="I3" s="86" t="s">
        <v>15</v>
      </c>
      <c r="J3" s="150" t="s">
        <v>80</v>
      </c>
      <c r="K3" s="150" t="s">
        <v>81</v>
      </c>
      <c r="L3" s="150" t="s">
        <v>82</v>
      </c>
      <c r="M3" s="86"/>
      <c r="N3" s="150" t="s">
        <v>80</v>
      </c>
      <c r="O3" s="150" t="s">
        <v>81</v>
      </c>
      <c r="P3" s="150" t="s">
        <v>82</v>
      </c>
      <c r="Q3" s="86"/>
      <c r="R3" s="150" t="s">
        <v>80</v>
      </c>
      <c r="S3" s="150" t="s">
        <v>81</v>
      </c>
      <c r="T3" s="150" t="s">
        <v>82</v>
      </c>
      <c r="U3" s="86"/>
      <c r="V3" s="150" t="s">
        <v>80</v>
      </c>
      <c r="W3" s="150" t="s">
        <v>81</v>
      </c>
      <c r="X3" s="150" t="s">
        <v>82</v>
      </c>
      <c r="Y3" s="86"/>
      <c r="Z3" s="150" t="s">
        <v>80</v>
      </c>
      <c r="AA3" s="150" t="s">
        <v>81</v>
      </c>
      <c r="AB3" s="150" t="s">
        <v>82</v>
      </c>
      <c r="AC3" s="86"/>
      <c r="AD3" s="150" t="s">
        <v>80</v>
      </c>
      <c r="AE3" s="150" t="s">
        <v>81</v>
      </c>
      <c r="AF3" s="150" t="s">
        <v>82</v>
      </c>
      <c r="AG3" s="86"/>
      <c r="AH3" s="150" t="s">
        <v>80</v>
      </c>
      <c r="AI3" s="150" t="s">
        <v>81</v>
      </c>
      <c r="AJ3" s="150" t="s">
        <v>82</v>
      </c>
      <c r="AK3" s="86"/>
      <c r="AL3" s="150" t="s">
        <v>80</v>
      </c>
      <c r="AM3" s="150" t="s">
        <v>81</v>
      </c>
      <c r="AN3" s="150" t="s">
        <v>82</v>
      </c>
      <c r="AO3" s="86"/>
      <c r="AP3" s="150" t="s">
        <v>80</v>
      </c>
      <c r="AQ3" s="150" t="s">
        <v>81</v>
      </c>
      <c r="AR3" s="150" t="s">
        <v>82</v>
      </c>
      <c r="AS3" s="86"/>
      <c r="AT3" s="150" t="s">
        <v>80</v>
      </c>
      <c r="AU3" s="150" t="s">
        <v>81</v>
      </c>
      <c r="AV3" s="150" t="s">
        <v>82</v>
      </c>
      <c r="AW3" s="86"/>
      <c r="AX3" s="150" t="s">
        <v>80</v>
      </c>
      <c r="AY3" s="150" t="s">
        <v>81</v>
      </c>
      <c r="AZ3" s="150" t="s">
        <v>82</v>
      </c>
      <c r="BA3" s="86"/>
      <c r="BB3" s="150" t="s">
        <v>80</v>
      </c>
      <c r="BC3" s="150" t="s">
        <v>81</v>
      </c>
      <c r="BD3" s="150" t="s">
        <v>82</v>
      </c>
      <c r="BE3" s="86"/>
      <c r="BF3" s="150" t="s">
        <v>80</v>
      </c>
      <c r="BG3" s="150" t="s">
        <v>81</v>
      </c>
      <c r="BH3" s="150" t="s">
        <v>82</v>
      </c>
      <c r="BI3" s="86"/>
      <c r="BJ3" s="150" t="s">
        <v>80</v>
      </c>
      <c r="BK3" s="150" t="s">
        <v>81</v>
      </c>
      <c r="BL3" s="150" t="s">
        <v>82</v>
      </c>
      <c r="BM3" s="86"/>
      <c r="BN3" s="150" t="s">
        <v>80</v>
      </c>
      <c r="BO3" s="150" t="s">
        <v>81</v>
      </c>
      <c r="BP3" s="150" t="s">
        <v>82</v>
      </c>
      <c r="BQ3" s="86"/>
      <c r="CK3" s="71"/>
      <c r="CL3" s="170"/>
      <c r="CM3" s="170"/>
      <c r="CN3" s="170"/>
      <c r="CO3" s="71"/>
      <c r="CP3" s="170"/>
      <c r="CQ3" s="170"/>
      <c r="CR3" s="170"/>
      <c r="CS3" s="169"/>
      <c r="CT3" s="87"/>
      <c r="CU3" s="87"/>
      <c r="CV3" s="87"/>
      <c r="CW3" s="87"/>
      <c r="CX3" s="87"/>
      <c r="CY3" s="149"/>
    </row>
    <row r="4" spans="1:104" ht="13.5" customHeight="1">
      <c r="A4" s="28"/>
      <c r="B4" s="17" t="s">
        <v>166</v>
      </c>
      <c r="C4" s="131" t="s">
        <v>31</v>
      </c>
      <c r="D4" s="121">
        <f aca="true" t="shared" si="0" ref="D4:D48">IF(SUM(J4,N4,R4,V4,Z4,AD4,AH4,AL4,AP4,AT4,AX4,BB4,BF4,BJ4,BN4,BR4,BV4,BZ4,CD4,CH4,CL4,CP4)&lt;1,"",SUM(J4,N4,R4,V4,Z4,AD4,AH4,AL4,AP4,AT4,AX4,BB4,BF4,BJ4,BN4,BR4,BV4,BZ4,CD4,CH4,CL4,CP4))</f>
        <v>1</v>
      </c>
      <c r="E4" s="121">
        <f aca="true" t="shared" si="1" ref="E4:E48">IF(SUM(K4,O4,S4,W4,AA4,AE4,AI4,AM4,AQ4,AU4,AY4,BC4,BG4,BK4,BO4,BS4,BW4,CA4,CE4,CI4,CM4,CQ4)&lt;1,"",SUM(K4,O4,S4,W4,AA4,AE4,AI4,AM4,AQ4,AU4,AY4,BC4,BG4,BK4,BO4,BS4,BW4,CA4,CE4,CI4,CM4,CQ4))</f>
      </c>
      <c r="F4" s="121">
        <f aca="true" t="shared" si="2" ref="F4:F48">IF(SUM(L4,P4,T4,X4,AB4,AF4,AJ4,AN4,AR4,AV4,AZ4,BD4,BH4,BL4,BP4,BT4,BX4,CB4,CF4,CJ4,CN4,CR4)&lt;0.5,"",SUM(L4,P4,T4,X4,AB4,AF4,AJ4,AN4,AR4,AV4,AZ4,BD4,BH4,BL4,BP4,BT4,BX4,CB4,CF4,CJ4,CN4,CR4))</f>
      </c>
      <c r="H4" s="151">
        <f>D4*8</f>
        <v>8</v>
      </c>
      <c r="I4" s="75"/>
      <c r="J4" s="152"/>
      <c r="K4" s="152"/>
      <c r="L4" s="153"/>
      <c r="M4" s="154"/>
      <c r="N4" s="152"/>
      <c r="O4" s="152"/>
      <c r="P4" s="152"/>
      <c r="Q4" s="154"/>
      <c r="R4" s="152"/>
      <c r="S4" s="152"/>
      <c r="T4" s="152"/>
      <c r="U4" s="154"/>
      <c r="V4" s="152"/>
      <c r="W4" s="152"/>
      <c r="X4" s="152"/>
      <c r="Y4" s="154"/>
      <c r="Z4" s="152"/>
      <c r="AA4" s="152"/>
      <c r="AB4" s="152"/>
      <c r="AC4" s="154"/>
      <c r="AD4" s="152"/>
      <c r="AE4" s="152"/>
      <c r="AF4" s="152"/>
      <c r="AG4" s="152"/>
      <c r="AH4" s="152"/>
      <c r="AI4" s="152"/>
      <c r="AJ4" s="152"/>
      <c r="AK4" s="154"/>
      <c r="AL4" s="152"/>
      <c r="AM4" s="152"/>
      <c r="AN4" s="152"/>
      <c r="AO4" s="154"/>
      <c r="AP4" s="152"/>
      <c r="AQ4" s="152"/>
      <c r="AR4" s="152"/>
      <c r="AS4" s="154"/>
      <c r="AT4" s="152"/>
      <c r="AU4" s="152"/>
      <c r="AV4" s="152"/>
      <c r="AW4" s="154"/>
      <c r="AX4" s="152"/>
      <c r="AY4" s="152"/>
      <c r="AZ4" s="152"/>
      <c r="BA4" s="154"/>
      <c r="BB4" s="152">
        <v>1</v>
      </c>
      <c r="BC4" s="152"/>
      <c r="BD4" s="152"/>
      <c r="BE4" s="154"/>
      <c r="BF4" s="152"/>
      <c r="BG4" s="152"/>
      <c r="BH4" s="152"/>
      <c r="BI4" s="154"/>
      <c r="BJ4" s="152"/>
      <c r="BK4" s="152"/>
      <c r="BL4" s="152"/>
      <c r="BM4" s="154"/>
      <c r="BN4" s="152"/>
      <c r="BO4" s="152"/>
      <c r="BP4" s="152"/>
      <c r="BQ4" s="154"/>
      <c r="CK4" s="71"/>
      <c r="CL4" s="130"/>
      <c r="CM4" s="130"/>
      <c r="CN4" s="130"/>
      <c r="CO4" s="71"/>
      <c r="CP4" s="130"/>
      <c r="CQ4" s="130"/>
      <c r="CR4" s="130"/>
      <c r="CS4" s="155"/>
      <c r="CT4" s="155"/>
      <c r="CU4" s="155"/>
      <c r="CV4" s="155"/>
      <c r="CW4" s="87"/>
      <c r="CX4" s="87"/>
      <c r="CY4" s="87"/>
      <c r="CZ4" s="87"/>
    </row>
    <row r="5" spans="1:104" ht="13.5" customHeight="1">
      <c r="A5" s="28"/>
      <c r="B5" s="17" t="s">
        <v>169</v>
      </c>
      <c r="C5" s="131" t="s">
        <v>33</v>
      </c>
      <c r="D5" s="121">
        <f t="shared" si="0"/>
      </c>
      <c r="E5" s="121">
        <f t="shared" si="1"/>
      </c>
      <c r="F5" s="121">
        <f t="shared" si="2"/>
      </c>
      <c r="H5" s="151" t="s">
        <v>15</v>
      </c>
      <c r="I5" s="75"/>
      <c r="J5" s="121"/>
      <c r="K5" s="121"/>
      <c r="L5" s="57"/>
      <c r="M5" s="154"/>
      <c r="N5" s="121"/>
      <c r="O5" s="121"/>
      <c r="P5" s="121"/>
      <c r="Q5" s="154"/>
      <c r="R5" s="121"/>
      <c r="S5" s="121"/>
      <c r="T5" s="121"/>
      <c r="U5" s="154"/>
      <c r="V5" s="121"/>
      <c r="W5" s="121"/>
      <c r="X5" s="121"/>
      <c r="Y5" s="154"/>
      <c r="Z5" s="121"/>
      <c r="AA5" s="121"/>
      <c r="AB5" s="121"/>
      <c r="AC5" s="154"/>
      <c r="AD5" s="121"/>
      <c r="AE5" s="121"/>
      <c r="AF5" s="121"/>
      <c r="AG5" s="121"/>
      <c r="AH5" s="121"/>
      <c r="AI5" s="121"/>
      <c r="AJ5" s="121"/>
      <c r="AK5" s="154"/>
      <c r="AL5" s="121"/>
      <c r="AM5" s="121"/>
      <c r="AN5" s="121"/>
      <c r="AO5" s="154"/>
      <c r="AP5" s="121"/>
      <c r="AQ5" s="121"/>
      <c r="AR5" s="121"/>
      <c r="AS5" s="154"/>
      <c r="AT5" s="121"/>
      <c r="AU5" s="121"/>
      <c r="AV5" s="121"/>
      <c r="AW5" s="154"/>
      <c r="AX5" s="121"/>
      <c r="AY5" s="121"/>
      <c r="AZ5" s="121"/>
      <c r="BA5" s="154"/>
      <c r="BB5" s="121"/>
      <c r="BC5" s="121"/>
      <c r="BD5" s="121"/>
      <c r="BE5" s="154"/>
      <c r="BF5" s="121"/>
      <c r="BG5" s="121"/>
      <c r="BH5" s="121"/>
      <c r="BI5" s="154"/>
      <c r="BJ5" s="121"/>
      <c r="BK5" s="121"/>
      <c r="BL5" s="121"/>
      <c r="BM5" s="154"/>
      <c r="BN5" s="121"/>
      <c r="BO5" s="121"/>
      <c r="BP5" s="121"/>
      <c r="BQ5" s="154"/>
      <c r="CK5" s="71"/>
      <c r="CL5" s="130"/>
      <c r="CM5" s="130"/>
      <c r="CN5" s="130"/>
      <c r="CO5" s="71"/>
      <c r="CP5" s="130"/>
      <c r="CQ5" s="130"/>
      <c r="CR5" s="130"/>
      <c r="CS5" s="155"/>
      <c r="CT5" s="155"/>
      <c r="CU5" s="155"/>
      <c r="CV5" s="155"/>
      <c r="CW5" s="87"/>
      <c r="CX5" s="87"/>
      <c r="CY5" s="87"/>
      <c r="CZ5" s="87"/>
    </row>
    <row r="6" spans="1:104" ht="13.5" customHeight="1">
      <c r="A6" s="28"/>
      <c r="B6" s="17" t="s">
        <v>160</v>
      </c>
      <c r="C6" s="131" t="s">
        <v>27</v>
      </c>
      <c r="D6" s="121">
        <f t="shared" si="0"/>
        <v>2</v>
      </c>
      <c r="E6" s="121">
        <f t="shared" si="1"/>
      </c>
      <c r="F6" s="121">
        <f t="shared" si="2"/>
      </c>
      <c r="H6" s="151">
        <f>D6*8</f>
        <v>16</v>
      </c>
      <c r="I6" s="75"/>
      <c r="J6" s="121"/>
      <c r="K6" s="121"/>
      <c r="L6" s="57"/>
      <c r="M6" s="154"/>
      <c r="N6" s="121"/>
      <c r="O6" s="121"/>
      <c r="P6" s="121"/>
      <c r="Q6" s="154"/>
      <c r="R6" s="121"/>
      <c r="S6" s="121"/>
      <c r="T6" s="121"/>
      <c r="U6" s="154"/>
      <c r="V6" s="121"/>
      <c r="W6" s="121"/>
      <c r="X6" s="121"/>
      <c r="Y6" s="154"/>
      <c r="Z6" s="121"/>
      <c r="AA6" s="121"/>
      <c r="AB6" s="121"/>
      <c r="AC6" s="154"/>
      <c r="AD6" s="121"/>
      <c r="AE6" s="121"/>
      <c r="AF6" s="121"/>
      <c r="AG6" s="121"/>
      <c r="AH6" s="121">
        <v>1</v>
      </c>
      <c r="AI6" s="121"/>
      <c r="AJ6" s="121"/>
      <c r="AK6" s="154"/>
      <c r="AL6" s="121"/>
      <c r="AM6" s="121"/>
      <c r="AN6" s="121"/>
      <c r="AO6" s="154"/>
      <c r="AP6" s="121"/>
      <c r="AQ6" s="121"/>
      <c r="AR6" s="121"/>
      <c r="AS6" s="154"/>
      <c r="AT6" s="121"/>
      <c r="AU6" s="121"/>
      <c r="AV6" s="121"/>
      <c r="AW6" s="154"/>
      <c r="AX6" s="121"/>
      <c r="AY6" s="121"/>
      <c r="AZ6" s="121"/>
      <c r="BA6" s="154"/>
      <c r="BB6" s="121"/>
      <c r="BC6" s="121"/>
      <c r="BD6" s="121"/>
      <c r="BE6" s="154"/>
      <c r="BF6" s="121"/>
      <c r="BG6" s="121"/>
      <c r="BH6" s="121"/>
      <c r="BI6" s="154"/>
      <c r="BJ6" s="121">
        <v>1</v>
      </c>
      <c r="BK6" s="121"/>
      <c r="BL6" s="121"/>
      <c r="BM6" s="154"/>
      <c r="BN6" s="121"/>
      <c r="BO6" s="121"/>
      <c r="BP6" s="121"/>
      <c r="BQ6" s="154"/>
      <c r="CK6" s="71"/>
      <c r="CL6" s="130"/>
      <c r="CM6" s="130"/>
      <c r="CN6" s="130"/>
      <c r="CO6" s="71"/>
      <c r="CP6" s="130"/>
      <c r="CQ6" s="130"/>
      <c r="CR6" s="130"/>
      <c r="CS6" s="155"/>
      <c r="CT6" s="155"/>
      <c r="CU6" s="155"/>
      <c r="CV6" s="155"/>
      <c r="CW6" s="87"/>
      <c r="CX6" s="87"/>
      <c r="CY6" s="87"/>
      <c r="CZ6" s="87"/>
    </row>
    <row r="7" spans="1:104" ht="13.5" customHeight="1">
      <c r="A7" s="28"/>
      <c r="B7" s="17" t="s">
        <v>177</v>
      </c>
      <c r="C7" s="131" t="s">
        <v>27</v>
      </c>
      <c r="D7" s="121">
        <f t="shared" si="0"/>
      </c>
      <c r="E7" s="121">
        <f t="shared" si="1"/>
      </c>
      <c r="F7" s="121">
        <f t="shared" si="2"/>
      </c>
      <c r="H7" s="151" t="s">
        <v>15</v>
      </c>
      <c r="I7" s="75"/>
      <c r="J7" s="121"/>
      <c r="K7" s="121"/>
      <c r="L7" s="57"/>
      <c r="M7" s="154"/>
      <c r="N7" s="121"/>
      <c r="O7" s="121"/>
      <c r="P7" s="121"/>
      <c r="Q7" s="154"/>
      <c r="R7" s="121"/>
      <c r="S7" s="121"/>
      <c r="T7" s="121"/>
      <c r="U7" s="154"/>
      <c r="V7" s="121"/>
      <c r="W7" s="121"/>
      <c r="X7" s="121"/>
      <c r="Y7" s="154"/>
      <c r="Z7" s="121"/>
      <c r="AA7" s="121"/>
      <c r="AB7" s="121"/>
      <c r="AC7" s="154"/>
      <c r="AD7" s="121"/>
      <c r="AE7" s="121"/>
      <c r="AF7" s="121"/>
      <c r="AG7" s="121"/>
      <c r="AH7" s="121"/>
      <c r="AI7" s="121"/>
      <c r="AJ7" s="121"/>
      <c r="AK7" s="154"/>
      <c r="AL7" s="121"/>
      <c r="AM7" s="121"/>
      <c r="AN7" s="121"/>
      <c r="AO7" s="154"/>
      <c r="AP7" s="121"/>
      <c r="AQ7" s="121"/>
      <c r="AR7" s="121"/>
      <c r="AS7" s="154"/>
      <c r="AT7" s="121"/>
      <c r="AU7" s="121"/>
      <c r="AV7" s="121"/>
      <c r="AW7" s="154"/>
      <c r="AX7" s="121"/>
      <c r="AY7" s="121"/>
      <c r="AZ7" s="121"/>
      <c r="BA7" s="154"/>
      <c r="BB7" s="121"/>
      <c r="BC7" s="121"/>
      <c r="BD7" s="121"/>
      <c r="BE7" s="154"/>
      <c r="BF7" s="121"/>
      <c r="BG7" s="121"/>
      <c r="BH7" s="121"/>
      <c r="BI7" s="154"/>
      <c r="BJ7" s="121"/>
      <c r="BK7" s="121"/>
      <c r="BL7" s="121"/>
      <c r="BM7" s="154"/>
      <c r="BN7" s="121"/>
      <c r="BO7" s="121"/>
      <c r="BP7" s="121"/>
      <c r="BQ7" s="154"/>
      <c r="CK7" s="71"/>
      <c r="CL7" s="130"/>
      <c r="CM7" s="130"/>
      <c r="CN7" s="130"/>
      <c r="CO7" s="71"/>
      <c r="CP7" s="130"/>
      <c r="CQ7" s="130"/>
      <c r="CR7" s="130"/>
      <c r="CS7" s="155"/>
      <c r="CT7" s="155"/>
      <c r="CU7" s="155"/>
      <c r="CV7" s="155"/>
      <c r="CW7" s="87"/>
      <c r="CX7" s="87"/>
      <c r="CY7" s="87"/>
      <c r="CZ7" s="87"/>
    </row>
    <row r="8" spans="1:104" ht="13.5" customHeight="1">
      <c r="A8" s="28"/>
      <c r="B8" s="17" t="s">
        <v>62</v>
      </c>
      <c r="C8" s="131" t="s">
        <v>31</v>
      </c>
      <c r="D8" s="121">
        <f t="shared" si="0"/>
        <v>5</v>
      </c>
      <c r="E8" s="121">
        <f t="shared" si="1"/>
      </c>
      <c r="F8" s="121">
        <f t="shared" si="2"/>
      </c>
      <c r="H8" s="151">
        <f>D8*8</f>
        <v>40</v>
      </c>
      <c r="I8" s="75"/>
      <c r="J8" s="121"/>
      <c r="K8" s="121"/>
      <c r="L8" s="57"/>
      <c r="M8" s="154"/>
      <c r="N8" s="121"/>
      <c r="O8" s="121"/>
      <c r="P8" s="121"/>
      <c r="Q8" s="154"/>
      <c r="R8" s="121">
        <v>2</v>
      </c>
      <c r="S8" s="121"/>
      <c r="T8" s="121"/>
      <c r="U8" s="154"/>
      <c r="V8" s="121">
        <v>1</v>
      </c>
      <c r="W8" s="121"/>
      <c r="X8" s="121"/>
      <c r="Y8" s="154"/>
      <c r="Z8" s="121"/>
      <c r="AA8" s="121"/>
      <c r="AB8" s="121"/>
      <c r="AC8" s="154"/>
      <c r="AD8" s="121"/>
      <c r="AE8" s="121"/>
      <c r="AF8" s="121"/>
      <c r="AG8" s="121"/>
      <c r="AH8" s="121"/>
      <c r="AI8" s="121"/>
      <c r="AJ8" s="121"/>
      <c r="AK8" s="154"/>
      <c r="AL8" s="121"/>
      <c r="AM8" s="121"/>
      <c r="AN8" s="121"/>
      <c r="AO8" s="154"/>
      <c r="AP8" s="121"/>
      <c r="AQ8" s="121"/>
      <c r="AR8" s="121"/>
      <c r="AS8" s="154"/>
      <c r="AT8" s="121"/>
      <c r="AU8" s="121"/>
      <c r="AV8" s="121"/>
      <c r="AW8" s="154"/>
      <c r="AX8" s="121">
        <v>1</v>
      </c>
      <c r="AY8" s="121"/>
      <c r="AZ8" s="121"/>
      <c r="BA8" s="154"/>
      <c r="BB8" s="121"/>
      <c r="BC8" s="121"/>
      <c r="BD8" s="121"/>
      <c r="BE8" s="154"/>
      <c r="BF8" s="121">
        <v>1</v>
      </c>
      <c r="BG8" s="121"/>
      <c r="BH8" s="121"/>
      <c r="BI8" s="154"/>
      <c r="BJ8" s="121"/>
      <c r="BK8" s="121"/>
      <c r="BL8" s="121"/>
      <c r="BM8" s="154"/>
      <c r="BN8" s="121"/>
      <c r="BO8" s="121"/>
      <c r="BP8" s="121"/>
      <c r="BQ8" s="154"/>
      <c r="CK8" s="71"/>
      <c r="CL8" s="130"/>
      <c r="CM8" s="130"/>
      <c r="CN8" s="130"/>
      <c r="CO8" s="71"/>
      <c r="CP8" s="130"/>
      <c r="CQ8" s="130"/>
      <c r="CR8" s="130"/>
      <c r="CS8" s="155"/>
      <c r="CT8" s="155"/>
      <c r="CU8" s="155"/>
      <c r="CV8" s="155"/>
      <c r="CW8" s="87"/>
      <c r="CX8" s="87"/>
      <c r="CY8" s="87"/>
      <c r="CZ8" s="87"/>
    </row>
    <row r="9" spans="1:104" ht="13.5" customHeight="1">
      <c r="A9" s="28"/>
      <c r="B9" s="17" t="s">
        <v>244</v>
      </c>
      <c r="C9" s="131" t="s">
        <v>27</v>
      </c>
      <c r="D9" s="121">
        <f t="shared" si="0"/>
      </c>
      <c r="E9" s="121">
        <f t="shared" si="1"/>
      </c>
      <c r="F9" s="121">
        <f t="shared" si="2"/>
      </c>
      <c r="H9" s="151" t="s">
        <v>15</v>
      </c>
      <c r="I9" s="75"/>
      <c r="J9" s="121"/>
      <c r="K9" s="121"/>
      <c r="L9" s="57"/>
      <c r="M9" s="154"/>
      <c r="N9" s="121"/>
      <c r="O9" s="121"/>
      <c r="P9" s="121"/>
      <c r="Q9" s="154"/>
      <c r="R9" s="121"/>
      <c r="S9" s="121"/>
      <c r="T9" s="121"/>
      <c r="U9" s="154"/>
      <c r="V9" s="121"/>
      <c r="W9" s="121"/>
      <c r="X9" s="121"/>
      <c r="Y9" s="154"/>
      <c r="Z9" s="121"/>
      <c r="AA9" s="121"/>
      <c r="AB9" s="121"/>
      <c r="AC9" s="154"/>
      <c r="AD9" s="121"/>
      <c r="AE9" s="121"/>
      <c r="AF9" s="121"/>
      <c r="AG9" s="121"/>
      <c r="AH9" s="121"/>
      <c r="AI9" s="121"/>
      <c r="AJ9" s="121"/>
      <c r="AK9" s="154"/>
      <c r="AL9" s="121"/>
      <c r="AM9" s="121"/>
      <c r="AN9" s="121"/>
      <c r="AO9" s="154"/>
      <c r="AP9" s="121"/>
      <c r="AQ9" s="121"/>
      <c r="AR9" s="121"/>
      <c r="AS9" s="154"/>
      <c r="AT9" s="121"/>
      <c r="AU9" s="121"/>
      <c r="AV9" s="121"/>
      <c r="AW9" s="154"/>
      <c r="AX9" s="121"/>
      <c r="AY9" s="121"/>
      <c r="AZ9" s="121"/>
      <c r="BA9" s="154"/>
      <c r="BB9" s="121"/>
      <c r="BC9" s="121"/>
      <c r="BD9" s="121"/>
      <c r="BE9" s="154"/>
      <c r="BF9" s="121"/>
      <c r="BG9" s="121"/>
      <c r="BH9" s="121"/>
      <c r="BI9" s="154"/>
      <c r="BJ9" s="121"/>
      <c r="BK9" s="121"/>
      <c r="BL9" s="121"/>
      <c r="BM9" s="154"/>
      <c r="BN9" s="121"/>
      <c r="BO9" s="121"/>
      <c r="BP9" s="121"/>
      <c r="BQ9" s="154"/>
      <c r="CK9" s="71"/>
      <c r="CL9" s="130"/>
      <c r="CM9" s="130"/>
      <c r="CN9" s="130"/>
      <c r="CO9" s="71"/>
      <c r="CP9" s="130"/>
      <c r="CQ9" s="130"/>
      <c r="CR9" s="130"/>
      <c r="CS9" s="155"/>
      <c r="CT9" s="155"/>
      <c r="CU9" s="155"/>
      <c r="CV9" s="155"/>
      <c r="CW9" s="87"/>
      <c r="CX9" s="87"/>
      <c r="CY9" s="87"/>
      <c r="CZ9" s="87"/>
    </row>
    <row r="10" spans="1:104" ht="13.5" customHeight="1">
      <c r="A10" s="28"/>
      <c r="B10" s="17" t="s">
        <v>171</v>
      </c>
      <c r="C10" s="131" t="s">
        <v>31</v>
      </c>
      <c r="D10" s="121">
        <f t="shared" si="0"/>
      </c>
      <c r="E10" s="121">
        <f t="shared" si="1"/>
      </c>
      <c r="F10" s="121">
        <f t="shared" si="2"/>
      </c>
      <c r="H10" s="151" t="s">
        <v>15</v>
      </c>
      <c r="I10" s="75"/>
      <c r="J10" s="121"/>
      <c r="K10" s="121"/>
      <c r="L10" s="57"/>
      <c r="M10" s="154"/>
      <c r="N10" s="121"/>
      <c r="O10" s="121"/>
      <c r="P10" s="121"/>
      <c r="Q10" s="154"/>
      <c r="R10" s="121"/>
      <c r="S10" s="121"/>
      <c r="T10" s="121"/>
      <c r="U10" s="154"/>
      <c r="V10" s="121"/>
      <c r="W10" s="121"/>
      <c r="X10" s="121"/>
      <c r="Y10" s="154"/>
      <c r="Z10" s="121"/>
      <c r="AA10" s="121"/>
      <c r="AB10" s="121"/>
      <c r="AC10" s="154"/>
      <c r="AD10" s="121"/>
      <c r="AE10" s="121"/>
      <c r="AF10" s="121"/>
      <c r="AG10" s="121"/>
      <c r="AH10" s="121"/>
      <c r="AI10" s="121"/>
      <c r="AJ10" s="121"/>
      <c r="AK10" s="154"/>
      <c r="AL10" s="121"/>
      <c r="AM10" s="121"/>
      <c r="AN10" s="121"/>
      <c r="AO10" s="154"/>
      <c r="AP10" s="121"/>
      <c r="AQ10" s="121"/>
      <c r="AR10" s="121"/>
      <c r="AS10" s="154"/>
      <c r="AT10" s="121"/>
      <c r="AU10" s="121"/>
      <c r="AV10" s="121"/>
      <c r="AW10" s="154"/>
      <c r="AX10" s="121"/>
      <c r="AY10" s="121"/>
      <c r="AZ10" s="121"/>
      <c r="BA10" s="154"/>
      <c r="BB10" s="121"/>
      <c r="BC10" s="121"/>
      <c r="BD10" s="121"/>
      <c r="BE10" s="154"/>
      <c r="BF10" s="121"/>
      <c r="BG10" s="121"/>
      <c r="BH10" s="121"/>
      <c r="BI10" s="154"/>
      <c r="BJ10" s="121"/>
      <c r="BK10" s="121"/>
      <c r="BL10" s="121"/>
      <c r="BM10" s="154"/>
      <c r="BN10" s="121"/>
      <c r="BO10" s="121"/>
      <c r="BP10" s="121"/>
      <c r="BQ10" s="154"/>
      <c r="CK10" s="71"/>
      <c r="CL10" s="130"/>
      <c r="CM10" s="130"/>
      <c r="CN10" s="130"/>
      <c r="CO10" s="71"/>
      <c r="CP10" s="130"/>
      <c r="CQ10" s="130"/>
      <c r="CR10" s="130"/>
      <c r="CS10" s="155"/>
      <c r="CT10" s="155"/>
      <c r="CU10" s="155"/>
      <c r="CV10" s="155"/>
      <c r="CW10" s="87"/>
      <c r="CX10" s="87"/>
      <c r="CY10" s="87"/>
      <c r="CZ10" s="87"/>
    </row>
    <row r="11" spans="1:104" ht="13.5" customHeight="1">
      <c r="A11" s="28"/>
      <c r="B11" s="17" t="s">
        <v>167</v>
      </c>
      <c r="C11" s="131"/>
      <c r="D11" s="121">
        <f t="shared" si="0"/>
      </c>
      <c r="E11" s="121">
        <f t="shared" si="1"/>
      </c>
      <c r="F11" s="121">
        <f t="shared" si="2"/>
      </c>
      <c r="H11" s="151" t="s">
        <v>15</v>
      </c>
      <c r="I11" s="75"/>
      <c r="J11" s="121"/>
      <c r="K11" s="121"/>
      <c r="L11" s="57"/>
      <c r="M11" s="154"/>
      <c r="N11" s="121"/>
      <c r="O11" s="121"/>
      <c r="P11" s="121"/>
      <c r="Q11" s="154"/>
      <c r="R11" s="121"/>
      <c r="S11" s="121"/>
      <c r="T11" s="121"/>
      <c r="U11" s="154"/>
      <c r="V11" s="121"/>
      <c r="W11" s="121"/>
      <c r="X11" s="121"/>
      <c r="Y11" s="154"/>
      <c r="Z11" s="121"/>
      <c r="AA11" s="121"/>
      <c r="AB11" s="121"/>
      <c r="AC11" s="154"/>
      <c r="AD11" s="121"/>
      <c r="AE11" s="121"/>
      <c r="AF11" s="121"/>
      <c r="AG11" s="121"/>
      <c r="AH11" s="121"/>
      <c r="AI11" s="121"/>
      <c r="AJ11" s="121"/>
      <c r="AK11" s="154"/>
      <c r="AL11" s="121"/>
      <c r="AM11" s="121"/>
      <c r="AN11" s="121"/>
      <c r="AO11" s="154"/>
      <c r="AP11" s="121"/>
      <c r="AQ11" s="121"/>
      <c r="AR11" s="121"/>
      <c r="AS11" s="154"/>
      <c r="AT11" s="121"/>
      <c r="AU11" s="121"/>
      <c r="AV11" s="121"/>
      <c r="AW11" s="154"/>
      <c r="AX11" s="121"/>
      <c r="AY11" s="121"/>
      <c r="AZ11" s="121"/>
      <c r="BA11" s="154"/>
      <c r="BB11" s="121"/>
      <c r="BC11" s="121"/>
      <c r="BD11" s="121"/>
      <c r="BE11" s="154"/>
      <c r="BF11" s="121"/>
      <c r="BG11" s="121"/>
      <c r="BH11" s="121"/>
      <c r="BI11" s="154"/>
      <c r="BJ11" s="121"/>
      <c r="BK11" s="121"/>
      <c r="BL11" s="121"/>
      <c r="BM11" s="154"/>
      <c r="BN11" s="121"/>
      <c r="BO11" s="121"/>
      <c r="BP11" s="121"/>
      <c r="BQ11" s="154"/>
      <c r="CK11" s="71"/>
      <c r="CL11" s="130"/>
      <c r="CM11" s="130"/>
      <c r="CN11" s="130"/>
      <c r="CO11" s="71"/>
      <c r="CP11" s="130"/>
      <c r="CQ11" s="130"/>
      <c r="CR11" s="130"/>
      <c r="CS11" s="155"/>
      <c r="CT11" s="155"/>
      <c r="CU11" s="155"/>
      <c r="CV11" s="155"/>
      <c r="CW11" s="87"/>
      <c r="CX11" s="87"/>
      <c r="CY11" s="87"/>
      <c r="CZ11" s="87"/>
    </row>
    <row r="12" spans="1:104" ht="13.5" customHeight="1">
      <c r="A12" s="28"/>
      <c r="B12" s="17" t="s">
        <v>180</v>
      </c>
      <c r="C12" s="131" t="s">
        <v>31</v>
      </c>
      <c r="D12" s="121">
        <f t="shared" si="0"/>
        <v>3</v>
      </c>
      <c r="E12" s="121">
        <f t="shared" si="1"/>
      </c>
      <c r="F12" s="121">
        <f t="shared" si="2"/>
      </c>
      <c r="H12" s="151">
        <f>D12*8</f>
        <v>24</v>
      </c>
      <c r="I12" s="75"/>
      <c r="J12" s="121"/>
      <c r="K12" s="121"/>
      <c r="L12" s="57"/>
      <c r="M12" s="154"/>
      <c r="N12" s="121"/>
      <c r="O12" s="121"/>
      <c r="P12" s="121"/>
      <c r="Q12" s="154"/>
      <c r="R12" s="121"/>
      <c r="S12" s="121"/>
      <c r="T12" s="121"/>
      <c r="U12" s="154"/>
      <c r="V12" s="121"/>
      <c r="W12" s="121"/>
      <c r="X12" s="121"/>
      <c r="Y12" s="154"/>
      <c r="Z12" s="121"/>
      <c r="AA12" s="121"/>
      <c r="AB12" s="121"/>
      <c r="AC12" s="154"/>
      <c r="AD12" s="121"/>
      <c r="AE12" s="121"/>
      <c r="AF12" s="121"/>
      <c r="AG12" s="121"/>
      <c r="AH12" s="121">
        <v>1</v>
      </c>
      <c r="AI12" s="121"/>
      <c r="AJ12" s="121"/>
      <c r="AK12" s="154"/>
      <c r="AL12" s="121">
        <v>2</v>
      </c>
      <c r="AM12" s="121"/>
      <c r="AN12" s="121"/>
      <c r="AO12" s="154"/>
      <c r="AP12" s="121"/>
      <c r="AQ12" s="121"/>
      <c r="AR12" s="121"/>
      <c r="AS12" s="154"/>
      <c r="AT12" s="121"/>
      <c r="AU12" s="121"/>
      <c r="AV12" s="121"/>
      <c r="AW12" s="154"/>
      <c r="AX12" s="121"/>
      <c r="AY12" s="121"/>
      <c r="AZ12" s="121"/>
      <c r="BA12" s="154"/>
      <c r="BB12" s="121"/>
      <c r="BC12" s="121"/>
      <c r="BD12" s="121"/>
      <c r="BE12" s="154"/>
      <c r="BF12" s="121"/>
      <c r="BG12" s="121"/>
      <c r="BH12" s="121"/>
      <c r="BI12" s="154"/>
      <c r="BJ12" s="121"/>
      <c r="BK12" s="121"/>
      <c r="BL12" s="121"/>
      <c r="BM12" s="154"/>
      <c r="BN12" s="121"/>
      <c r="BO12" s="121"/>
      <c r="BP12" s="121"/>
      <c r="BQ12" s="154"/>
      <c r="CK12" s="71"/>
      <c r="CL12" s="130"/>
      <c r="CM12" s="130"/>
      <c r="CN12" s="130"/>
      <c r="CO12" s="71"/>
      <c r="CP12" s="130"/>
      <c r="CQ12" s="130"/>
      <c r="CR12" s="130"/>
      <c r="CS12" s="155"/>
      <c r="CT12" s="155"/>
      <c r="CU12" s="155"/>
      <c r="CV12" s="155"/>
      <c r="CW12" s="87"/>
      <c r="CX12" s="87"/>
      <c r="CY12" s="87"/>
      <c r="CZ12" s="87"/>
    </row>
    <row r="13" spans="1:104" ht="13.5" customHeight="1">
      <c r="A13" s="28"/>
      <c r="B13" s="17" t="s">
        <v>162</v>
      </c>
      <c r="C13" s="131" t="s">
        <v>27</v>
      </c>
      <c r="D13" s="121">
        <f t="shared" si="0"/>
      </c>
      <c r="E13" s="121">
        <f t="shared" si="1"/>
      </c>
      <c r="F13" s="121">
        <f t="shared" si="2"/>
      </c>
      <c r="H13" s="151" t="s">
        <v>15</v>
      </c>
      <c r="I13" s="75"/>
      <c r="J13" s="121"/>
      <c r="K13" s="121"/>
      <c r="L13" s="57"/>
      <c r="M13" s="154"/>
      <c r="N13" s="121"/>
      <c r="O13" s="121"/>
      <c r="P13" s="121"/>
      <c r="Q13" s="154"/>
      <c r="R13" s="121"/>
      <c r="S13" s="121"/>
      <c r="T13" s="121"/>
      <c r="U13" s="154"/>
      <c r="V13" s="121"/>
      <c r="W13" s="121"/>
      <c r="X13" s="121"/>
      <c r="Y13" s="154"/>
      <c r="Z13" s="121"/>
      <c r="AA13" s="121"/>
      <c r="AB13" s="121"/>
      <c r="AC13" s="154"/>
      <c r="AD13" s="121"/>
      <c r="AE13" s="121"/>
      <c r="AF13" s="121"/>
      <c r="AG13" s="121"/>
      <c r="AH13" s="121"/>
      <c r="AI13" s="121"/>
      <c r="AJ13" s="121"/>
      <c r="AK13" s="154"/>
      <c r="AL13" s="121"/>
      <c r="AM13" s="121"/>
      <c r="AN13" s="121"/>
      <c r="AO13" s="154"/>
      <c r="AP13" s="121"/>
      <c r="AQ13" s="121"/>
      <c r="AR13" s="121"/>
      <c r="AS13" s="154"/>
      <c r="AT13" s="121"/>
      <c r="AU13" s="121"/>
      <c r="AV13" s="121"/>
      <c r="AW13" s="154"/>
      <c r="AX13" s="121"/>
      <c r="AY13" s="121"/>
      <c r="AZ13" s="121"/>
      <c r="BA13" s="154"/>
      <c r="BB13" s="121"/>
      <c r="BC13" s="121"/>
      <c r="BD13" s="121"/>
      <c r="BE13" s="154"/>
      <c r="BF13" s="121"/>
      <c r="BG13" s="121"/>
      <c r="BH13" s="121"/>
      <c r="BI13" s="154"/>
      <c r="BJ13" s="121"/>
      <c r="BK13" s="121"/>
      <c r="BL13" s="121"/>
      <c r="BM13" s="154"/>
      <c r="BN13" s="121"/>
      <c r="BO13" s="121"/>
      <c r="BP13" s="121"/>
      <c r="BQ13" s="154"/>
      <c r="CK13" s="71"/>
      <c r="CL13" s="130"/>
      <c r="CM13" s="130"/>
      <c r="CN13" s="130"/>
      <c r="CO13" s="71"/>
      <c r="CP13" s="130"/>
      <c r="CQ13" s="130"/>
      <c r="CR13" s="130"/>
      <c r="CS13" s="155"/>
      <c r="CT13" s="155"/>
      <c r="CU13" s="155"/>
      <c r="CV13" s="155"/>
      <c r="CW13" s="87"/>
      <c r="CX13" s="87"/>
      <c r="CY13" s="87"/>
      <c r="CZ13" s="87"/>
    </row>
    <row r="14" spans="1:104" ht="13.5" customHeight="1">
      <c r="A14" s="28"/>
      <c r="B14" s="17" t="s">
        <v>250</v>
      </c>
      <c r="C14" s="131"/>
      <c r="D14" s="121">
        <f t="shared" si="0"/>
      </c>
      <c r="E14" s="121">
        <f t="shared" si="1"/>
      </c>
      <c r="F14" s="121">
        <f t="shared" si="2"/>
      </c>
      <c r="H14" s="151" t="s">
        <v>15</v>
      </c>
      <c r="I14" s="75"/>
      <c r="J14" s="121"/>
      <c r="K14" s="121"/>
      <c r="L14" s="57"/>
      <c r="M14" s="154"/>
      <c r="N14" s="121"/>
      <c r="O14" s="121"/>
      <c r="P14" s="121"/>
      <c r="Q14" s="154"/>
      <c r="R14" s="121"/>
      <c r="S14" s="121"/>
      <c r="T14" s="121"/>
      <c r="U14" s="154"/>
      <c r="V14" s="121"/>
      <c r="W14" s="121"/>
      <c r="X14" s="121"/>
      <c r="Y14" s="154"/>
      <c r="Z14" s="121"/>
      <c r="AA14" s="121"/>
      <c r="AB14" s="121"/>
      <c r="AC14" s="154"/>
      <c r="AD14" s="121"/>
      <c r="AE14" s="121"/>
      <c r="AF14" s="121"/>
      <c r="AG14" s="121"/>
      <c r="AH14" s="121"/>
      <c r="AI14" s="121"/>
      <c r="AJ14" s="121"/>
      <c r="AK14" s="154"/>
      <c r="AL14" s="121"/>
      <c r="AM14" s="121"/>
      <c r="AN14" s="121"/>
      <c r="AO14" s="154"/>
      <c r="AP14" s="121"/>
      <c r="AQ14" s="121"/>
      <c r="AR14" s="121"/>
      <c r="AS14" s="154"/>
      <c r="AT14" s="121"/>
      <c r="AU14" s="121"/>
      <c r="AV14" s="121"/>
      <c r="AW14" s="154"/>
      <c r="AX14" s="121"/>
      <c r="AY14" s="121"/>
      <c r="AZ14" s="121"/>
      <c r="BA14" s="154"/>
      <c r="BB14" s="121"/>
      <c r="BC14" s="121"/>
      <c r="BD14" s="121"/>
      <c r="BE14" s="154"/>
      <c r="BF14" s="121"/>
      <c r="BG14" s="121"/>
      <c r="BH14" s="121"/>
      <c r="BI14" s="154"/>
      <c r="BJ14" s="121"/>
      <c r="BK14" s="121"/>
      <c r="BL14" s="121"/>
      <c r="BM14" s="154"/>
      <c r="BN14" s="121"/>
      <c r="BO14" s="121"/>
      <c r="BP14" s="121"/>
      <c r="BQ14" s="154"/>
      <c r="CK14" s="71"/>
      <c r="CL14" s="130"/>
      <c r="CM14" s="130"/>
      <c r="CN14" s="130"/>
      <c r="CO14" s="71"/>
      <c r="CP14" s="130"/>
      <c r="CQ14" s="130"/>
      <c r="CR14" s="130"/>
      <c r="CS14" s="155"/>
      <c r="CT14" s="155"/>
      <c r="CU14" s="155"/>
      <c r="CV14" s="155"/>
      <c r="CW14" s="87"/>
      <c r="CX14" s="87"/>
      <c r="CY14" s="87"/>
      <c r="CZ14" s="87"/>
    </row>
    <row r="15" spans="1:104" ht="13.5" customHeight="1">
      <c r="A15" s="28"/>
      <c r="B15" s="17" t="s">
        <v>248</v>
      </c>
      <c r="C15" s="131"/>
      <c r="D15" s="121">
        <f t="shared" si="0"/>
      </c>
      <c r="E15" s="121">
        <f t="shared" si="1"/>
      </c>
      <c r="F15" s="121">
        <f t="shared" si="2"/>
      </c>
      <c r="H15" s="151" t="s">
        <v>15</v>
      </c>
      <c r="I15" s="75"/>
      <c r="J15" s="121"/>
      <c r="K15" s="121"/>
      <c r="L15" s="57"/>
      <c r="M15" s="154"/>
      <c r="N15" s="121"/>
      <c r="O15" s="121"/>
      <c r="P15" s="121"/>
      <c r="Q15" s="154"/>
      <c r="R15" s="121"/>
      <c r="S15" s="121"/>
      <c r="T15" s="121"/>
      <c r="U15" s="154"/>
      <c r="V15" s="121"/>
      <c r="W15" s="121"/>
      <c r="X15" s="121"/>
      <c r="Y15" s="154"/>
      <c r="Z15" s="121"/>
      <c r="AA15" s="121"/>
      <c r="AB15" s="121"/>
      <c r="AC15" s="154"/>
      <c r="AD15" s="121"/>
      <c r="AE15" s="121"/>
      <c r="AF15" s="121"/>
      <c r="AG15" s="121"/>
      <c r="AH15" s="121"/>
      <c r="AI15" s="121"/>
      <c r="AJ15" s="121"/>
      <c r="AK15" s="154"/>
      <c r="AL15" s="121"/>
      <c r="AM15" s="121"/>
      <c r="AN15" s="121"/>
      <c r="AO15" s="154"/>
      <c r="AP15" s="121"/>
      <c r="AQ15" s="121"/>
      <c r="AR15" s="121"/>
      <c r="AS15" s="154"/>
      <c r="AT15" s="121"/>
      <c r="AU15" s="121"/>
      <c r="AV15" s="121"/>
      <c r="AW15" s="154"/>
      <c r="AX15" s="121"/>
      <c r="AY15" s="121"/>
      <c r="AZ15" s="121"/>
      <c r="BA15" s="154"/>
      <c r="BB15" s="121"/>
      <c r="BC15" s="121"/>
      <c r="BD15" s="121"/>
      <c r="BE15" s="154"/>
      <c r="BF15" s="121"/>
      <c r="BG15" s="121"/>
      <c r="BH15" s="121"/>
      <c r="BI15" s="154"/>
      <c r="BJ15" s="121"/>
      <c r="BK15" s="121"/>
      <c r="BL15" s="121"/>
      <c r="BM15" s="154"/>
      <c r="BN15" s="121"/>
      <c r="BO15" s="121"/>
      <c r="BP15" s="121"/>
      <c r="BQ15" s="154"/>
      <c r="CK15" s="71"/>
      <c r="CL15" s="130"/>
      <c r="CM15" s="130"/>
      <c r="CN15" s="130"/>
      <c r="CO15" s="71"/>
      <c r="CP15" s="130"/>
      <c r="CQ15" s="130"/>
      <c r="CR15" s="130"/>
      <c r="CS15" s="155"/>
      <c r="CT15" s="155"/>
      <c r="CU15" s="155"/>
      <c r="CV15" s="155"/>
      <c r="CW15" s="87"/>
      <c r="CX15" s="87"/>
      <c r="CY15" s="87"/>
      <c r="CZ15" s="87"/>
    </row>
    <row r="16" spans="1:104" ht="13.5" customHeight="1">
      <c r="A16" s="28"/>
      <c r="B16" s="17" t="s">
        <v>155</v>
      </c>
      <c r="C16" s="131" t="s">
        <v>156</v>
      </c>
      <c r="D16" s="121">
        <f t="shared" si="0"/>
        <v>1</v>
      </c>
      <c r="E16" s="121">
        <f t="shared" si="1"/>
      </c>
      <c r="F16" s="121">
        <f t="shared" si="2"/>
      </c>
      <c r="H16" s="151">
        <f>D16*8</f>
        <v>8</v>
      </c>
      <c r="I16" s="75"/>
      <c r="J16" s="121"/>
      <c r="K16" s="121"/>
      <c r="L16" s="57"/>
      <c r="M16" s="121">
        <v>1</v>
      </c>
      <c r="N16" s="121">
        <v>1</v>
      </c>
      <c r="O16" s="121"/>
      <c r="P16" s="121"/>
      <c r="Q16" s="154"/>
      <c r="R16" s="121"/>
      <c r="S16" s="121"/>
      <c r="T16" s="121"/>
      <c r="U16" s="154"/>
      <c r="V16" s="121"/>
      <c r="W16" s="121"/>
      <c r="X16" s="121"/>
      <c r="Y16" s="154"/>
      <c r="Z16" s="121"/>
      <c r="AA16" s="121"/>
      <c r="AB16" s="121"/>
      <c r="AC16" s="154"/>
      <c r="AD16" s="121"/>
      <c r="AE16" s="121"/>
      <c r="AF16" s="121"/>
      <c r="AG16" s="121"/>
      <c r="AH16" s="121"/>
      <c r="AI16" s="121"/>
      <c r="AJ16" s="121"/>
      <c r="AK16" s="154"/>
      <c r="AL16" s="121"/>
      <c r="AM16" s="121"/>
      <c r="AN16" s="121"/>
      <c r="AO16" s="154"/>
      <c r="AP16" s="121"/>
      <c r="AQ16" s="121"/>
      <c r="AR16" s="121"/>
      <c r="AS16" s="154"/>
      <c r="AT16" s="121"/>
      <c r="AU16" s="121"/>
      <c r="AV16" s="121"/>
      <c r="AW16" s="154"/>
      <c r="AX16" s="121"/>
      <c r="AY16" s="121"/>
      <c r="AZ16" s="121"/>
      <c r="BA16" s="154"/>
      <c r="BB16" s="121"/>
      <c r="BC16" s="121"/>
      <c r="BD16" s="121"/>
      <c r="BE16" s="154"/>
      <c r="BF16" s="121"/>
      <c r="BG16" s="121"/>
      <c r="BH16" s="121"/>
      <c r="BI16" s="154"/>
      <c r="BJ16" s="121"/>
      <c r="BK16" s="121"/>
      <c r="BL16" s="121"/>
      <c r="BM16" s="154"/>
      <c r="BN16" s="121"/>
      <c r="BO16" s="121"/>
      <c r="BP16" s="121"/>
      <c r="BQ16" s="154"/>
      <c r="CK16" s="71"/>
      <c r="CL16" s="130"/>
      <c r="CM16" s="130"/>
      <c r="CN16" s="130"/>
      <c r="CO16" s="71"/>
      <c r="CP16" s="130"/>
      <c r="CQ16" s="130"/>
      <c r="CR16" s="130"/>
      <c r="CS16" s="155"/>
      <c r="CT16" s="155"/>
      <c r="CU16" s="155"/>
      <c r="CV16" s="155"/>
      <c r="CW16" s="87"/>
      <c r="CX16" s="87"/>
      <c r="CY16" s="87"/>
      <c r="CZ16" s="87"/>
    </row>
    <row r="17" spans="1:104" ht="13.5" customHeight="1">
      <c r="A17" s="28"/>
      <c r="B17" s="17" t="s">
        <v>153</v>
      </c>
      <c r="C17" s="131" t="s">
        <v>31</v>
      </c>
      <c r="D17" s="121">
        <f t="shared" si="0"/>
        <v>7</v>
      </c>
      <c r="E17" s="121">
        <f t="shared" si="1"/>
        <v>1</v>
      </c>
      <c r="F17" s="121">
        <f t="shared" si="2"/>
      </c>
      <c r="H17" s="151">
        <f>D17*8+E17*12</f>
        <v>68</v>
      </c>
      <c r="I17" s="75"/>
      <c r="J17" s="121">
        <v>1</v>
      </c>
      <c r="K17" s="121"/>
      <c r="L17" s="57"/>
      <c r="M17" s="154"/>
      <c r="N17" s="121">
        <v>1</v>
      </c>
      <c r="O17" s="121"/>
      <c r="P17" s="121"/>
      <c r="Q17" s="154"/>
      <c r="R17" s="121"/>
      <c r="S17" s="121"/>
      <c r="T17" s="121"/>
      <c r="U17" s="154"/>
      <c r="V17" s="121"/>
      <c r="W17" s="121"/>
      <c r="X17" s="121"/>
      <c r="Y17" s="154"/>
      <c r="Z17" s="121"/>
      <c r="AA17" s="121"/>
      <c r="AB17" s="121"/>
      <c r="AC17" s="154"/>
      <c r="AD17" s="121"/>
      <c r="AE17" s="121"/>
      <c r="AF17" s="121"/>
      <c r="AG17" s="121"/>
      <c r="AH17" s="121">
        <v>1</v>
      </c>
      <c r="AI17" s="121"/>
      <c r="AJ17" s="121"/>
      <c r="AK17" s="154"/>
      <c r="AL17" s="121">
        <v>1</v>
      </c>
      <c r="AM17" s="121"/>
      <c r="AN17" s="121"/>
      <c r="AO17" s="154"/>
      <c r="AP17" s="121">
        <v>1</v>
      </c>
      <c r="AQ17" s="121"/>
      <c r="AR17" s="121"/>
      <c r="AS17" s="154"/>
      <c r="AT17" s="121"/>
      <c r="AU17" s="121"/>
      <c r="AV17" s="121"/>
      <c r="AW17" s="154"/>
      <c r="AX17" s="121"/>
      <c r="AY17" s="121"/>
      <c r="AZ17" s="121"/>
      <c r="BA17" s="154"/>
      <c r="BB17" s="121"/>
      <c r="BC17" s="121"/>
      <c r="BD17" s="121"/>
      <c r="BE17" s="154"/>
      <c r="BF17" s="121"/>
      <c r="BG17" s="121"/>
      <c r="BH17" s="121"/>
      <c r="BI17" s="154"/>
      <c r="BJ17" s="121">
        <v>2</v>
      </c>
      <c r="BK17" s="121"/>
      <c r="BL17" s="121"/>
      <c r="BM17" s="154"/>
      <c r="BN17" s="121"/>
      <c r="BO17" s="121">
        <v>1</v>
      </c>
      <c r="BP17" s="121"/>
      <c r="BQ17" s="154"/>
      <c r="CK17" s="71"/>
      <c r="CL17" s="130"/>
      <c r="CM17" s="130"/>
      <c r="CN17" s="130"/>
      <c r="CO17" s="71"/>
      <c r="CP17" s="130"/>
      <c r="CQ17" s="130"/>
      <c r="CR17" s="130"/>
      <c r="CS17" s="155"/>
      <c r="CT17" s="155"/>
      <c r="CU17" s="155"/>
      <c r="CV17" s="155"/>
      <c r="CW17" s="87"/>
      <c r="CX17" s="87"/>
      <c r="CY17" s="87"/>
      <c r="CZ17" s="87"/>
    </row>
    <row r="18" spans="1:104" ht="13.5" customHeight="1">
      <c r="A18" s="28"/>
      <c r="B18" s="17" t="s">
        <v>159</v>
      </c>
      <c r="C18" s="131" t="s">
        <v>31</v>
      </c>
      <c r="D18" s="121">
        <f t="shared" si="0"/>
        <v>1</v>
      </c>
      <c r="E18" s="121">
        <f t="shared" si="1"/>
      </c>
      <c r="F18" s="121">
        <f t="shared" si="2"/>
      </c>
      <c r="H18" s="151">
        <f>D18*8</f>
        <v>8</v>
      </c>
      <c r="I18" s="75"/>
      <c r="J18" s="121"/>
      <c r="K18" s="121"/>
      <c r="L18" s="57"/>
      <c r="M18" s="154"/>
      <c r="N18" s="121"/>
      <c r="O18" s="121"/>
      <c r="P18" s="121"/>
      <c r="Q18" s="154"/>
      <c r="R18" s="121"/>
      <c r="S18" s="121"/>
      <c r="T18" s="121"/>
      <c r="U18" s="154"/>
      <c r="V18" s="121"/>
      <c r="W18" s="121"/>
      <c r="X18" s="121"/>
      <c r="Y18" s="154"/>
      <c r="Z18" s="121">
        <v>1</v>
      </c>
      <c r="AA18" s="121"/>
      <c r="AB18" s="121"/>
      <c r="AC18" s="154"/>
      <c r="AD18" s="121"/>
      <c r="AE18" s="121"/>
      <c r="AF18" s="121"/>
      <c r="AG18" s="121"/>
      <c r="AH18" s="121"/>
      <c r="AI18" s="121"/>
      <c r="AJ18" s="121"/>
      <c r="AK18" s="154"/>
      <c r="AL18" s="121"/>
      <c r="AM18" s="121"/>
      <c r="AN18" s="121"/>
      <c r="AO18" s="154"/>
      <c r="AP18" s="121"/>
      <c r="AQ18" s="121"/>
      <c r="AR18" s="121"/>
      <c r="AS18" s="154"/>
      <c r="AT18" s="121"/>
      <c r="AU18" s="121"/>
      <c r="AV18" s="121"/>
      <c r="AW18" s="154"/>
      <c r="AX18" s="121"/>
      <c r="AY18" s="121"/>
      <c r="AZ18" s="121"/>
      <c r="BA18" s="154"/>
      <c r="BB18" s="121"/>
      <c r="BC18" s="121"/>
      <c r="BD18" s="121"/>
      <c r="BE18" s="154"/>
      <c r="BF18" s="121"/>
      <c r="BG18" s="121"/>
      <c r="BH18" s="121"/>
      <c r="BI18" s="154"/>
      <c r="BJ18" s="121"/>
      <c r="BK18" s="121"/>
      <c r="BL18" s="121"/>
      <c r="BM18" s="154"/>
      <c r="BN18" s="121"/>
      <c r="BO18" s="121"/>
      <c r="BP18" s="121"/>
      <c r="BQ18" s="154"/>
      <c r="CK18" s="71"/>
      <c r="CL18" s="130"/>
      <c r="CM18" s="130"/>
      <c r="CN18" s="130"/>
      <c r="CO18" s="71"/>
      <c r="CP18" s="130"/>
      <c r="CQ18" s="130"/>
      <c r="CR18" s="130"/>
      <c r="CS18" s="155"/>
      <c r="CT18" s="155"/>
      <c r="CU18" s="155"/>
      <c r="CV18" s="155"/>
      <c r="CW18" s="87"/>
      <c r="CX18" s="87"/>
      <c r="CY18" s="87"/>
      <c r="CZ18" s="87"/>
    </row>
    <row r="19" spans="1:104" ht="13.5" customHeight="1">
      <c r="A19" s="28"/>
      <c r="B19" s="17" t="s">
        <v>254</v>
      </c>
      <c r="C19" s="131" t="s">
        <v>258</v>
      </c>
      <c r="D19" s="121">
        <f t="shared" si="0"/>
      </c>
      <c r="E19" s="121">
        <f t="shared" si="1"/>
      </c>
      <c r="F19" s="121">
        <f t="shared" si="2"/>
      </c>
      <c r="H19" s="151" t="s">
        <v>15</v>
      </c>
      <c r="I19" s="75"/>
      <c r="J19" s="121"/>
      <c r="K19" s="121"/>
      <c r="L19" s="57"/>
      <c r="M19" s="154"/>
      <c r="N19" s="121"/>
      <c r="O19" s="121"/>
      <c r="P19" s="121"/>
      <c r="Q19" s="154"/>
      <c r="R19" s="121"/>
      <c r="S19" s="121"/>
      <c r="T19" s="121"/>
      <c r="U19" s="154"/>
      <c r="V19" s="121"/>
      <c r="W19" s="121"/>
      <c r="X19" s="121"/>
      <c r="Y19" s="154"/>
      <c r="Z19" s="121"/>
      <c r="AA19" s="121"/>
      <c r="AB19" s="121"/>
      <c r="AC19" s="154"/>
      <c r="AD19" s="121"/>
      <c r="AE19" s="121"/>
      <c r="AF19" s="121"/>
      <c r="AG19" s="121"/>
      <c r="AH19" s="121"/>
      <c r="AI19" s="121"/>
      <c r="AJ19" s="121"/>
      <c r="AK19" s="154"/>
      <c r="AL19" s="121"/>
      <c r="AM19" s="121"/>
      <c r="AN19" s="121"/>
      <c r="AO19" s="154"/>
      <c r="AP19" s="121"/>
      <c r="AQ19" s="121"/>
      <c r="AR19" s="121"/>
      <c r="AS19" s="154"/>
      <c r="AT19" s="121"/>
      <c r="AU19" s="121"/>
      <c r="AV19" s="121"/>
      <c r="AW19" s="154"/>
      <c r="AX19" s="121"/>
      <c r="AY19" s="121"/>
      <c r="AZ19" s="121"/>
      <c r="BA19" s="154"/>
      <c r="BB19" s="121"/>
      <c r="BC19" s="121"/>
      <c r="BD19" s="121"/>
      <c r="BE19" s="154"/>
      <c r="BF19" s="121"/>
      <c r="BG19" s="121"/>
      <c r="BH19" s="121"/>
      <c r="BI19" s="154"/>
      <c r="BJ19" s="121"/>
      <c r="BK19" s="121"/>
      <c r="BL19" s="121"/>
      <c r="BM19" s="154"/>
      <c r="BN19" s="121"/>
      <c r="BO19" s="121"/>
      <c r="BP19" s="121"/>
      <c r="BQ19" s="154"/>
      <c r="CK19" s="71"/>
      <c r="CL19" s="130"/>
      <c r="CM19" s="130"/>
      <c r="CN19" s="130"/>
      <c r="CO19" s="71"/>
      <c r="CP19" s="130"/>
      <c r="CQ19" s="130"/>
      <c r="CR19" s="130"/>
      <c r="CS19" s="155"/>
      <c r="CT19" s="155"/>
      <c r="CU19" s="155"/>
      <c r="CV19" s="155"/>
      <c r="CW19" s="87"/>
      <c r="CX19" s="87"/>
      <c r="CY19" s="87"/>
      <c r="CZ19" s="87"/>
    </row>
    <row r="20" spans="1:104" ht="13.5" customHeight="1">
      <c r="A20" s="28"/>
      <c r="B20" s="17" t="s">
        <v>257</v>
      </c>
      <c r="C20" s="131" t="s">
        <v>258</v>
      </c>
      <c r="D20" s="121">
        <f t="shared" si="0"/>
      </c>
      <c r="E20" s="121">
        <f t="shared" si="1"/>
      </c>
      <c r="F20" s="121">
        <f t="shared" si="2"/>
      </c>
      <c r="H20" s="151" t="s">
        <v>15</v>
      </c>
      <c r="I20" s="75"/>
      <c r="J20" s="121"/>
      <c r="K20" s="121"/>
      <c r="L20" s="57"/>
      <c r="M20" s="154"/>
      <c r="N20" s="121"/>
      <c r="O20" s="121"/>
      <c r="P20" s="121"/>
      <c r="Q20" s="154"/>
      <c r="R20" s="121"/>
      <c r="S20" s="121"/>
      <c r="T20" s="121"/>
      <c r="U20" s="154"/>
      <c r="V20" s="121"/>
      <c r="W20" s="121"/>
      <c r="X20" s="121"/>
      <c r="Y20" s="154"/>
      <c r="Z20" s="121"/>
      <c r="AA20" s="121"/>
      <c r="AB20" s="121"/>
      <c r="AC20" s="154"/>
      <c r="AD20" s="121"/>
      <c r="AE20" s="121"/>
      <c r="AF20" s="121"/>
      <c r="AG20" s="121"/>
      <c r="AH20" s="121"/>
      <c r="AI20" s="121"/>
      <c r="AJ20" s="121"/>
      <c r="AK20" s="154"/>
      <c r="AL20" s="121"/>
      <c r="AM20" s="121"/>
      <c r="AN20" s="121"/>
      <c r="AO20" s="154"/>
      <c r="AP20" s="121"/>
      <c r="AQ20" s="121"/>
      <c r="AR20" s="121"/>
      <c r="AS20" s="154"/>
      <c r="AT20" s="121"/>
      <c r="AU20" s="121"/>
      <c r="AV20" s="121"/>
      <c r="AW20" s="154"/>
      <c r="AX20" s="121"/>
      <c r="AY20" s="121"/>
      <c r="AZ20" s="121"/>
      <c r="BA20" s="154"/>
      <c r="BB20" s="121"/>
      <c r="BC20" s="121"/>
      <c r="BD20" s="121"/>
      <c r="BE20" s="154"/>
      <c r="BF20" s="121"/>
      <c r="BG20" s="121"/>
      <c r="BH20" s="121"/>
      <c r="BI20" s="154"/>
      <c r="BJ20" s="121"/>
      <c r="BK20" s="121"/>
      <c r="BL20" s="121"/>
      <c r="BM20" s="154"/>
      <c r="BN20" s="121"/>
      <c r="BO20" s="121"/>
      <c r="BP20" s="121"/>
      <c r="BQ20" s="154"/>
      <c r="CK20" s="71"/>
      <c r="CL20" s="130"/>
      <c r="CM20" s="130"/>
      <c r="CN20" s="130"/>
      <c r="CO20" s="71"/>
      <c r="CP20" s="130"/>
      <c r="CQ20" s="130"/>
      <c r="CR20" s="130"/>
      <c r="CS20" s="155"/>
      <c r="CT20" s="155"/>
      <c r="CU20" s="155"/>
      <c r="CV20" s="155"/>
      <c r="CW20" s="87"/>
      <c r="CX20" s="87"/>
      <c r="CY20" s="87"/>
      <c r="CZ20" s="87"/>
    </row>
    <row r="21" spans="1:104" ht="13.5" customHeight="1">
      <c r="A21" s="28"/>
      <c r="B21" s="17" t="s">
        <v>251</v>
      </c>
      <c r="C21" s="131" t="s">
        <v>31</v>
      </c>
      <c r="D21" s="121">
        <f t="shared" si="0"/>
      </c>
      <c r="E21" s="121">
        <f t="shared" si="1"/>
      </c>
      <c r="F21" s="121">
        <f t="shared" si="2"/>
      </c>
      <c r="H21" s="151" t="s">
        <v>15</v>
      </c>
      <c r="I21" s="75"/>
      <c r="J21" s="121"/>
      <c r="K21" s="121"/>
      <c r="L21" s="57"/>
      <c r="M21" s="154"/>
      <c r="N21" s="121"/>
      <c r="O21" s="121"/>
      <c r="P21" s="121"/>
      <c r="Q21" s="154"/>
      <c r="R21" s="121"/>
      <c r="S21" s="121"/>
      <c r="T21" s="121"/>
      <c r="U21" s="154"/>
      <c r="V21" s="121"/>
      <c r="W21" s="121"/>
      <c r="X21" s="121"/>
      <c r="Y21" s="154"/>
      <c r="Z21" s="121"/>
      <c r="AA21" s="121"/>
      <c r="AB21" s="121"/>
      <c r="AC21" s="154"/>
      <c r="AD21" s="121"/>
      <c r="AE21" s="121"/>
      <c r="AF21" s="121"/>
      <c r="AG21" s="121"/>
      <c r="AH21" s="121"/>
      <c r="AI21" s="121"/>
      <c r="AJ21" s="121"/>
      <c r="AK21" s="154"/>
      <c r="AL21" s="121"/>
      <c r="AM21" s="121"/>
      <c r="AN21" s="121"/>
      <c r="AO21" s="154"/>
      <c r="AP21" s="121"/>
      <c r="AQ21" s="121"/>
      <c r="AR21" s="121"/>
      <c r="AS21" s="154"/>
      <c r="AT21" s="121"/>
      <c r="AU21" s="121"/>
      <c r="AV21" s="121"/>
      <c r="AW21" s="154"/>
      <c r="AX21" s="121"/>
      <c r="AY21" s="121"/>
      <c r="AZ21" s="121"/>
      <c r="BA21" s="154"/>
      <c r="BB21" s="121"/>
      <c r="BC21" s="121"/>
      <c r="BD21" s="121"/>
      <c r="BE21" s="154"/>
      <c r="BF21" s="121"/>
      <c r="BG21" s="121"/>
      <c r="BH21" s="121"/>
      <c r="BI21" s="154"/>
      <c r="BJ21" s="121"/>
      <c r="BK21" s="121"/>
      <c r="BL21" s="121"/>
      <c r="BM21" s="154"/>
      <c r="BN21" s="121"/>
      <c r="BO21" s="121"/>
      <c r="BP21" s="121"/>
      <c r="BQ21" s="154"/>
      <c r="CK21" s="71"/>
      <c r="CL21" s="130"/>
      <c r="CM21" s="130"/>
      <c r="CN21" s="130"/>
      <c r="CO21" s="71"/>
      <c r="CP21" s="130"/>
      <c r="CQ21" s="130"/>
      <c r="CR21" s="130"/>
      <c r="CS21" s="155"/>
      <c r="CT21" s="155"/>
      <c r="CU21" s="155"/>
      <c r="CV21" s="155"/>
      <c r="CW21" s="87"/>
      <c r="CX21" s="87"/>
      <c r="CY21" s="87"/>
      <c r="CZ21" s="87"/>
    </row>
    <row r="22" spans="1:104" ht="13.5" customHeight="1">
      <c r="A22" s="28"/>
      <c r="B22" s="17" t="s">
        <v>175</v>
      </c>
      <c r="C22" s="131" t="s">
        <v>31</v>
      </c>
      <c r="D22" s="121">
        <f t="shared" si="0"/>
      </c>
      <c r="E22" s="121">
        <f t="shared" si="1"/>
      </c>
      <c r="F22" s="121">
        <f t="shared" si="2"/>
      </c>
      <c r="H22" s="151" t="s">
        <v>15</v>
      </c>
      <c r="I22" s="75"/>
      <c r="J22" s="121"/>
      <c r="K22" s="121"/>
      <c r="L22" s="57"/>
      <c r="M22" s="154"/>
      <c r="N22" s="121"/>
      <c r="O22" s="121"/>
      <c r="P22" s="121"/>
      <c r="Q22" s="154"/>
      <c r="R22" s="121"/>
      <c r="S22" s="121"/>
      <c r="T22" s="121"/>
      <c r="U22" s="154"/>
      <c r="V22" s="121"/>
      <c r="W22" s="121"/>
      <c r="X22" s="121"/>
      <c r="Y22" s="154"/>
      <c r="Z22" s="121"/>
      <c r="AA22" s="121"/>
      <c r="AB22" s="121"/>
      <c r="AC22" s="154"/>
      <c r="AD22" s="121"/>
      <c r="AE22" s="121"/>
      <c r="AF22" s="121"/>
      <c r="AG22" s="121"/>
      <c r="AH22" s="121"/>
      <c r="AI22" s="121"/>
      <c r="AJ22" s="121"/>
      <c r="AK22" s="154"/>
      <c r="AL22" s="121"/>
      <c r="AM22" s="121"/>
      <c r="AN22" s="121"/>
      <c r="AO22" s="154"/>
      <c r="AP22" s="121"/>
      <c r="AQ22" s="121"/>
      <c r="AR22" s="121"/>
      <c r="AS22" s="154"/>
      <c r="AT22" s="121"/>
      <c r="AU22" s="121"/>
      <c r="AV22" s="121"/>
      <c r="AW22" s="154"/>
      <c r="AX22" s="121"/>
      <c r="AY22" s="121"/>
      <c r="AZ22" s="121"/>
      <c r="BA22" s="154"/>
      <c r="BB22" s="121"/>
      <c r="BC22" s="121"/>
      <c r="BD22" s="121"/>
      <c r="BE22" s="154"/>
      <c r="BF22" s="121"/>
      <c r="BG22" s="121"/>
      <c r="BH22" s="121"/>
      <c r="BI22" s="154"/>
      <c r="BJ22" s="121"/>
      <c r="BK22" s="121"/>
      <c r="BL22" s="121"/>
      <c r="BM22" s="154"/>
      <c r="BN22" s="121"/>
      <c r="BO22" s="121"/>
      <c r="BP22" s="121"/>
      <c r="BQ22" s="154"/>
      <c r="CK22" s="71"/>
      <c r="CL22" s="130"/>
      <c r="CM22" s="130"/>
      <c r="CN22" s="130"/>
      <c r="CO22" s="71"/>
      <c r="CP22" s="130"/>
      <c r="CQ22" s="130"/>
      <c r="CR22" s="130"/>
      <c r="CS22" s="155"/>
      <c r="CT22" s="155"/>
      <c r="CU22" s="155"/>
      <c r="CV22" s="155"/>
      <c r="CW22" s="87"/>
      <c r="CX22" s="87"/>
      <c r="CY22" s="87"/>
      <c r="CZ22" s="87"/>
    </row>
    <row r="23" spans="1:104" ht="13.5" customHeight="1">
      <c r="A23" s="28"/>
      <c r="B23" s="17" t="s">
        <v>253</v>
      </c>
      <c r="C23" s="131" t="s">
        <v>27</v>
      </c>
      <c r="D23" s="121">
        <f t="shared" si="0"/>
      </c>
      <c r="E23" s="121">
        <f t="shared" si="1"/>
      </c>
      <c r="F23" s="121">
        <f t="shared" si="2"/>
      </c>
      <c r="H23" s="151" t="s">
        <v>15</v>
      </c>
      <c r="I23" s="75"/>
      <c r="J23" s="121"/>
      <c r="K23" s="121"/>
      <c r="L23" s="57"/>
      <c r="M23" s="154"/>
      <c r="N23" s="121"/>
      <c r="O23" s="121"/>
      <c r="P23" s="121"/>
      <c r="Q23" s="154"/>
      <c r="R23" s="121"/>
      <c r="S23" s="121"/>
      <c r="T23" s="121"/>
      <c r="U23" s="154"/>
      <c r="V23" s="121"/>
      <c r="W23" s="121"/>
      <c r="X23" s="121"/>
      <c r="Y23" s="154"/>
      <c r="Z23" s="121"/>
      <c r="AA23" s="121"/>
      <c r="AB23" s="121"/>
      <c r="AC23" s="154"/>
      <c r="AD23" s="121"/>
      <c r="AE23" s="121"/>
      <c r="AF23" s="121"/>
      <c r="AG23" s="121"/>
      <c r="AH23" s="121"/>
      <c r="AI23" s="121"/>
      <c r="AJ23" s="121"/>
      <c r="AK23" s="154"/>
      <c r="AL23" s="121"/>
      <c r="AM23" s="121"/>
      <c r="AN23" s="121"/>
      <c r="AO23" s="154"/>
      <c r="AP23" s="121"/>
      <c r="AQ23" s="121"/>
      <c r="AR23" s="121"/>
      <c r="AS23" s="154"/>
      <c r="AT23" s="121"/>
      <c r="AU23" s="121"/>
      <c r="AV23" s="121"/>
      <c r="AW23" s="154"/>
      <c r="AX23" s="121"/>
      <c r="AY23" s="121"/>
      <c r="AZ23" s="121"/>
      <c r="BA23" s="154"/>
      <c r="BB23" s="121"/>
      <c r="BC23" s="121"/>
      <c r="BD23" s="121"/>
      <c r="BE23" s="154"/>
      <c r="BF23" s="121"/>
      <c r="BG23" s="121"/>
      <c r="BH23" s="121"/>
      <c r="BI23" s="154"/>
      <c r="BJ23" s="121"/>
      <c r="BK23" s="121"/>
      <c r="BL23" s="121"/>
      <c r="BM23" s="154"/>
      <c r="BN23" s="121"/>
      <c r="BO23" s="121"/>
      <c r="BP23" s="121"/>
      <c r="BQ23" s="154"/>
      <c r="CK23" s="71"/>
      <c r="CL23" s="130"/>
      <c r="CM23" s="130"/>
      <c r="CN23" s="130"/>
      <c r="CO23" s="71"/>
      <c r="CP23" s="130"/>
      <c r="CQ23" s="130"/>
      <c r="CR23" s="130"/>
      <c r="CS23" s="155"/>
      <c r="CT23" s="155"/>
      <c r="CU23" s="155"/>
      <c r="CV23" s="155"/>
      <c r="CW23" s="87"/>
      <c r="CX23" s="87"/>
      <c r="CY23" s="87"/>
      <c r="CZ23" s="87"/>
    </row>
    <row r="24" spans="1:104" ht="13.5" customHeight="1">
      <c r="A24" s="28"/>
      <c r="B24" s="17" t="s">
        <v>260</v>
      </c>
      <c r="C24" s="131" t="s">
        <v>31</v>
      </c>
      <c r="D24" s="121">
        <f t="shared" si="0"/>
        <v>1</v>
      </c>
      <c r="E24" s="121">
        <f t="shared" si="1"/>
      </c>
      <c r="F24" s="121">
        <f t="shared" si="2"/>
      </c>
      <c r="H24" s="151">
        <f>D24*8</f>
        <v>8</v>
      </c>
      <c r="I24" s="75"/>
      <c r="J24" s="121"/>
      <c r="K24" s="121"/>
      <c r="L24" s="57"/>
      <c r="M24" s="154"/>
      <c r="N24" s="121">
        <v>1</v>
      </c>
      <c r="O24" s="121"/>
      <c r="P24" s="121"/>
      <c r="Q24" s="154"/>
      <c r="R24" s="121"/>
      <c r="S24" s="121"/>
      <c r="T24" s="121"/>
      <c r="U24" s="154"/>
      <c r="V24" s="121"/>
      <c r="W24" s="121"/>
      <c r="X24" s="121"/>
      <c r="Y24" s="154"/>
      <c r="Z24" s="121"/>
      <c r="AA24" s="121"/>
      <c r="AB24" s="121"/>
      <c r="AC24" s="154"/>
      <c r="AD24" s="121"/>
      <c r="AE24" s="121"/>
      <c r="AF24" s="121"/>
      <c r="AG24" s="121"/>
      <c r="AH24" s="121"/>
      <c r="AI24" s="121"/>
      <c r="AJ24" s="121"/>
      <c r="AK24" s="154"/>
      <c r="AL24" s="121"/>
      <c r="AM24" s="121"/>
      <c r="AN24" s="121"/>
      <c r="AO24" s="154"/>
      <c r="AP24" s="121"/>
      <c r="AQ24" s="121"/>
      <c r="AR24" s="121"/>
      <c r="AS24" s="154"/>
      <c r="AT24" s="121"/>
      <c r="AU24" s="121"/>
      <c r="AV24" s="121"/>
      <c r="AW24" s="154"/>
      <c r="AX24" s="121"/>
      <c r="AY24" s="121"/>
      <c r="AZ24" s="121"/>
      <c r="BA24" s="154"/>
      <c r="BB24" s="121"/>
      <c r="BC24" s="121"/>
      <c r="BD24" s="121"/>
      <c r="BE24" s="154"/>
      <c r="BF24" s="121"/>
      <c r="BG24" s="121"/>
      <c r="BH24" s="121"/>
      <c r="BI24" s="154"/>
      <c r="BJ24" s="121"/>
      <c r="BK24" s="121"/>
      <c r="BL24" s="121"/>
      <c r="BM24" s="154"/>
      <c r="BN24" s="121"/>
      <c r="BO24" s="121"/>
      <c r="BP24" s="121"/>
      <c r="BQ24" s="154"/>
      <c r="CK24" s="71"/>
      <c r="CL24" s="130"/>
      <c r="CM24" s="130"/>
      <c r="CN24" s="130"/>
      <c r="CO24" s="71"/>
      <c r="CP24" s="130"/>
      <c r="CQ24" s="130"/>
      <c r="CR24" s="130"/>
      <c r="CS24" s="155"/>
      <c r="CT24" s="155"/>
      <c r="CU24" s="155"/>
      <c r="CV24" s="155"/>
      <c r="CW24" s="87"/>
      <c r="CX24" s="87"/>
      <c r="CY24" s="87"/>
      <c r="CZ24" s="87"/>
    </row>
    <row r="25" spans="1:104" ht="13.5" customHeight="1">
      <c r="A25" s="28"/>
      <c r="B25" s="17" t="s">
        <v>40</v>
      </c>
      <c r="C25" s="131" t="s">
        <v>27</v>
      </c>
      <c r="D25" s="121">
        <f t="shared" si="0"/>
        <v>2</v>
      </c>
      <c r="E25" s="121">
        <f t="shared" si="1"/>
      </c>
      <c r="F25" s="121">
        <f t="shared" si="2"/>
      </c>
      <c r="H25" s="151">
        <f>D25*8</f>
        <v>16</v>
      </c>
      <c r="I25" s="75"/>
      <c r="J25" s="121"/>
      <c r="K25" s="121"/>
      <c r="L25" s="57"/>
      <c r="M25" s="154"/>
      <c r="N25" s="121"/>
      <c r="O25" s="121"/>
      <c r="P25" s="121"/>
      <c r="Q25" s="154"/>
      <c r="R25" s="121">
        <v>1</v>
      </c>
      <c r="S25" s="121"/>
      <c r="T25" s="121"/>
      <c r="U25" s="154"/>
      <c r="V25" s="121">
        <v>1</v>
      </c>
      <c r="W25" s="121"/>
      <c r="X25" s="121"/>
      <c r="Y25" s="154"/>
      <c r="Z25" s="121"/>
      <c r="AA25" s="121"/>
      <c r="AB25" s="121"/>
      <c r="AC25" s="154"/>
      <c r="AD25" s="121"/>
      <c r="AE25" s="121"/>
      <c r="AF25" s="121"/>
      <c r="AG25" s="121"/>
      <c r="AH25" s="121"/>
      <c r="AI25" s="121"/>
      <c r="AJ25" s="121"/>
      <c r="AK25" s="154"/>
      <c r="AL25" s="121"/>
      <c r="AM25" s="121"/>
      <c r="AN25" s="121"/>
      <c r="AO25" s="154"/>
      <c r="AP25" s="121"/>
      <c r="AQ25" s="121"/>
      <c r="AR25" s="121"/>
      <c r="AS25" s="154"/>
      <c r="AT25" s="121"/>
      <c r="AU25" s="121"/>
      <c r="AV25" s="121"/>
      <c r="AW25" s="154"/>
      <c r="AX25" s="121"/>
      <c r="AY25" s="121"/>
      <c r="AZ25" s="121"/>
      <c r="BA25" s="154"/>
      <c r="BB25" s="121"/>
      <c r="BC25" s="121"/>
      <c r="BD25" s="121"/>
      <c r="BE25" s="154"/>
      <c r="BF25" s="121"/>
      <c r="BG25" s="121"/>
      <c r="BH25" s="121"/>
      <c r="BI25" s="154"/>
      <c r="BJ25" s="121"/>
      <c r="BK25" s="121"/>
      <c r="BL25" s="121"/>
      <c r="BM25" s="154"/>
      <c r="BN25" s="121"/>
      <c r="BO25" s="121"/>
      <c r="BP25" s="121"/>
      <c r="BQ25" s="154"/>
      <c r="CK25" s="71"/>
      <c r="CL25" s="130"/>
      <c r="CM25" s="130"/>
      <c r="CN25" s="130"/>
      <c r="CO25" s="71"/>
      <c r="CP25" s="130"/>
      <c r="CQ25" s="130"/>
      <c r="CR25" s="130"/>
      <c r="CS25" s="155"/>
      <c r="CT25" s="155"/>
      <c r="CU25" s="155"/>
      <c r="CV25" s="155"/>
      <c r="CW25" s="87"/>
      <c r="CX25" s="87"/>
      <c r="CY25" s="87"/>
      <c r="CZ25" s="87"/>
    </row>
    <row r="26" spans="1:104" ht="13.5" customHeight="1">
      <c r="A26" s="28"/>
      <c r="B26" s="17" t="s">
        <v>157</v>
      </c>
      <c r="C26" s="131" t="s">
        <v>31</v>
      </c>
      <c r="D26" s="121">
        <f t="shared" si="0"/>
        <v>2</v>
      </c>
      <c r="E26" s="121">
        <f t="shared" si="1"/>
      </c>
      <c r="F26" s="121">
        <f t="shared" si="2"/>
      </c>
      <c r="H26" s="151">
        <f>D26*8</f>
        <v>16</v>
      </c>
      <c r="I26" s="75"/>
      <c r="J26" s="121"/>
      <c r="K26" s="121"/>
      <c r="L26" s="57"/>
      <c r="M26" s="154"/>
      <c r="N26" s="121"/>
      <c r="O26" s="121"/>
      <c r="P26" s="121"/>
      <c r="Q26" s="154"/>
      <c r="R26" s="121">
        <v>1</v>
      </c>
      <c r="S26" s="121"/>
      <c r="T26" s="121"/>
      <c r="U26" s="154"/>
      <c r="V26" s="121">
        <v>1</v>
      </c>
      <c r="W26" s="121"/>
      <c r="X26" s="121"/>
      <c r="Y26" s="154"/>
      <c r="Z26" s="121"/>
      <c r="AA26" s="121"/>
      <c r="AB26" s="121"/>
      <c r="AC26" s="154"/>
      <c r="AD26" s="121"/>
      <c r="AE26" s="121"/>
      <c r="AF26" s="121"/>
      <c r="AG26" s="121"/>
      <c r="AH26" s="121"/>
      <c r="AI26" s="121"/>
      <c r="AJ26" s="121"/>
      <c r="AK26" s="154"/>
      <c r="AL26" s="121"/>
      <c r="AM26" s="121"/>
      <c r="AN26" s="121"/>
      <c r="AO26" s="154"/>
      <c r="AP26" s="121"/>
      <c r="AQ26" s="121"/>
      <c r="AR26" s="121"/>
      <c r="AS26" s="154"/>
      <c r="AT26" s="121"/>
      <c r="AU26" s="121"/>
      <c r="AV26" s="121"/>
      <c r="AW26" s="154"/>
      <c r="AX26" s="121"/>
      <c r="AY26" s="121"/>
      <c r="AZ26" s="121"/>
      <c r="BA26" s="154"/>
      <c r="BB26" s="121"/>
      <c r="BC26" s="121"/>
      <c r="BD26" s="121"/>
      <c r="BE26" s="154"/>
      <c r="BF26" s="121"/>
      <c r="BG26" s="121"/>
      <c r="BH26" s="121"/>
      <c r="BI26" s="154"/>
      <c r="BJ26" s="121"/>
      <c r="BK26" s="121"/>
      <c r="BL26" s="121"/>
      <c r="BM26" s="154"/>
      <c r="BN26" s="121"/>
      <c r="BO26" s="121"/>
      <c r="BP26" s="121"/>
      <c r="BQ26" s="154"/>
      <c r="CK26" s="71"/>
      <c r="CL26" s="130"/>
      <c r="CM26" s="130"/>
      <c r="CN26" s="130"/>
      <c r="CO26" s="71"/>
      <c r="CP26" s="130"/>
      <c r="CQ26" s="130"/>
      <c r="CR26" s="130"/>
      <c r="CS26" s="155"/>
      <c r="CT26" s="155"/>
      <c r="CU26" s="155"/>
      <c r="CV26" s="155"/>
      <c r="CW26" s="87"/>
      <c r="CX26" s="87"/>
      <c r="CY26" s="87"/>
      <c r="CZ26" s="87"/>
    </row>
    <row r="27" spans="1:104" ht="13.5" customHeight="1">
      <c r="A27" s="28"/>
      <c r="B27" s="17" t="s">
        <v>26</v>
      </c>
      <c r="C27" s="131" t="s">
        <v>27</v>
      </c>
      <c r="D27" s="121">
        <f t="shared" si="0"/>
        <v>1</v>
      </c>
      <c r="E27" s="121">
        <f t="shared" si="1"/>
      </c>
      <c r="F27" s="121">
        <f t="shared" si="2"/>
      </c>
      <c r="H27" s="151">
        <f>D27*8</f>
        <v>8</v>
      </c>
      <c r="I27" s="75"/>
      <c r="J27" s="121">
        <v>1</v>
      </c>
      <c r="K27" s="121"/>
      <c r="L27" s="57"/>
      <c r="M27" s="154"/>
      <c r="N27" s="121"/>
      <c r="O27" s="121"/>
      <c r="P27" s="121"/>
      <c r="Q27" s="154"/>
      <c r="R27" s="121"/>
      <c r="S27" s="121"/>
      <c r="T27" s="121"/>
      <c r="U27" s="154"/>
      <c r="V27" s="121"/>
      <c r="W27" s="121"/>
      <c r="X27" s="121"/>
      <c r="Y27" s="154"/>
      <c r="Z27" s="121"/>
      <c r="AA27" s="121"/>
      <c r="AB27" s="121"/>
      <c r="AC27" s="154"/>
      <c r="AD27" s="121"/>
      <c r="AE27" s="121"/>
      <c r="AF27" s="121"/>
      <c r="AG27" s="121"/>
      <c r="AH27" s="121"/>
      <c r="AI27" s="121"/>
      <c r="AJ27" s="121"/>
      <c r="AK27" s="154"/>
      <c r="AL27" s="121"/>
      <c r="AM27" s="121"/>
      <c r="AN27" s="121"/>
      <c r="AO27" s="154"/>
      <c r="AP27" s="121"/>
      <c r="AQ27" s="121"/>
      <c r="AR27" s="121"/>
      <c r="AS27" s="154"/>
      <c r="AT27" s="121"/>
      <c r="AU27" s="121"/>
      <c r="AV27" s="121"/>
      <c r="AW27" s="154"/>
      <c r="AX27" s="121"/>
      <c r="AY27" s="121"/>
      <c r="AZ27" s="121"/>
      <c r="BA27" s="154"/>
      <c r="BB27" s="121"/>
      <c r="BC27" s="121"/>
      <c r="BD27" s="121"/>
      <c r="BE27" s="154"/>
      <c r="BF27" s="121"/>
      <c r="BG27" s="121"/>
      <c r="BH27" s="121"/>
      <c r="BI27" s="154"/>
      <c r="BJ27" s="121"/>
      <c r="BK27" s="121"/>
      <c r="BL27" s="121"/>
      <c r="BM27" s="154"/>
      <c r="BN27" s="121"/>
      <c r="BO27" s="121"/>
      <c r="BP27" s="121"/>
      <c r="BQ27" s="154"/>
      <c r="CK27" s="71"/>
      <c r="CL27" s="130"/>
      <c r="CM27" s="130"/>
      <c r="CN27" s="130"/>
      <c r="CO27" s="71"/>
      <c r="CP27" s="130"/>
      <c r="CQ27" s="130"/>
      <c r="CR27" s="130"/>
      <c r="CS27" s="155"/>
      <c r="CT27" s="155"/>
      <c r="CU27" s="155"/>
      <c r="CV27" s="155"/>
      <c r="CW27" s="87"/>
      <c r="CX27" s="87"/>
      <c r="CY27" s="87"/>
      <c r="CZ27" s="87"/>
    </row>
    <row r="28" spans="1:104" ht="13.5" customHeight="1">
      <c r="A28" s="28"/>
      <c r="B28" s="17" t="s">
        <v>174</v>
      </c>
      <c r="C28" s="131" t="s">
        <v>31</v>
      </c>
      <c r="D28" s="121">
        <f t="shared" si="0"/>
      </c>
      <c r="E28" s="121">
        <f t="shared" si="1"/>
      </c>
      <c r="F28" s="121">
        <f t="shared" si="2"/>
      </c>
      <c r="H28" s="151" t="s">
        <v>15</v>
      </c>
      <c r="I28" s="75"/>
      <c r="J28" s="121"/>
      <c r="K28" s="121"/>
      <c r="L28" s="57"/>
      <c r="M28" s="154"/>
      <c r="N28" s="121"/>
      <c r="O28" s="121"/>
      <c r="P28" s="121"/>
      <c r="Q28" s="154"/>
      <c r="R28" s="121"/>
      <c r="S28" s="121"/>
      <c r="T28" s="121"/>
      <c r="U28" s="154"/>
      <c r="V28" s="121"/>
      <c r="W28" s="121"/>
      <c r="X28" s="121"/>
      <c r="Y28" s="154"/>
      <c r="Z28" s="121"/>
      <c r="AA28" s="121"/>
      <c r="AB28" s="121"/>
      <c r="AC28" s="154"/>
      <c r="AD28" s="121"/>
      <c r="AE28" s="121"/>
      <c r="AF28" s="121"/>
      <c r="AG28" s="121"/>
      <c r="AH28" s="121"/>
      <c r="AI28" s="121"/>
      <c r="AJ28" s="121"/>
      <c r="AK28" s="154"/>
      <c r="AL28" s="121"/>
      <c r="AM28" s="121"/>
      <c r="AN28" s="121"/>
      <c r="AO28" s="154"/>
      <c r="AP28" s="121"/>
      <c r="AQ28" s="121"/>
      <c r="AR28" s="121"/>
      <c r="AS28" s="154"/>
      <c r="AT28" s="121"/>
      <c r="AU28" s="121"/>
      <c r="AV28" s="121"/>
      <c r="AW28" s="154"/>
      <c r="AX28" s="121"/>
      <c r="AY28" s="121"/>
      <c r="AZ28" s="121"/>
      <c r="BA28" s="154"/>
      <c r="BB28" s="121"/>
      <c r="BC28" s="121"/>
      <c r="BD28" s="121"/>
      <c r="BE28" s="154"/>
      <c r="BF28" s="121"/>
      <c r="BG28" s="121"/>
      <c r="BH28" s="121"/>
      <c r="BI28" s="154"/>
      <c r="BJ28" s="121"/>
      <c r="BK28" s="121"/>
      <c r="BL28" s="121"/>
      <c r="BM28" s="154"/>
      <c r="BN28" s="121"/>
      <c r="BO28" s="121"/>
      <c r="BP28" s="121"/>
      <c r="BQ28" s="154"/>
      <c r="CK28" s="71"/>
      <c r="CL28" s="130"/>
      <c r="CM28" s="130"/>
      <c r="CN28" s="130"/>
      <c r="CO28" s="71"/>
      <c r="CP28" s="130"/>
      <c r="CQ28" s="130"/>
      <c r="CR28" s="130"/>
      <c r="CS28" s="155"/>
      <c r="CT28" s="155"/>
      <c r="CU28" s="155"/>
      <c r="CV28" s="155"/>
      <c r="CW28" s="87"/>
      <c r="CX28" s="87"/>
      <c r="CY28" s="87"/>
      <c r="CZ28" s="87"/>
    </row>
    <row r="29" spans="1:104" ht="13.5" customHeight="1">
      <c r="A29" s="28"/>
      <c r="B29" s="17" t="s">
        <v>172</v>
      </c>
      <c r="C29" s="131" t="s">
        <v>31</v>
      </c>
      <c r="D29" s="121">
        <f t="shared" si="0"/>
        <v>3</v>
      </c>
      <c r="E29" s="121">
        <f t="shared" si="1"/>
      </c>
      <c r="F29" s="121">
        <f t="shared" si="2"/>
      </c>
      <c r="H29" s="151">
        <f>D29*8</f>
        <v>24</v>
      </c>
      <c r="I29" s="75"/>
      <c r="J29" s="121"/>
      <c r="K29" s="121"/>
      <c r="L29" s="57"/>
      <c r="M29" s="154"/>
      <c r="N29" s="121"/>
      <c r="O29" s="121"/>
      <c r="P29" s="121"/>
      <c r="Q29" s="154"/>
      <c r="R29" s="121"/>
      <c r="S29" s="121"/>
      <c r="T29" s="121"/>
      <c r="U29" s="154"/>
      <c r="V29" s="121"/>
      <c r="W29" s="121"/>
      <c r="X29" s="121"/>
      <c r="Y29" s="154"/>
      <c r="Z29" s="121">
        <v>1</v>
      </c>
      <c r="AA29" s="121"/>
      <c r="AB29" s="121"/>
      <c r="AC29" s="154"/>
      <c r="AD29" s="121"/>
      <c r="AE29" s="121"/>
      <c r="AF29" s="121"/>
      <c r="AG29" s="121"/>
      <c r="AH29" s="121"/>
      <c r="AI29" s="121"/>
      <c r="AJ29" s="121"/>
      <c r="AK29" s="154"/>
      <c r="AL29" s="121">
        <v>2</v>
      </c>
      <c r="AM29" s="121"/>
      <c r="AN29" s="121"/>
      <c r="AO29" s="154"/>
      <c r="AP29" s="121"/>
      <c r="AQ29" s="121"/>
      <c r="AR29" s="121"/>
      <c r="AS29" s="154"/>
      <c r="AT29" s="121"/>
      <c r="AU29" s="121"/>
      <c r="AV29" s="121"/>
      <c r="AW29" s="154"/>
      <c r="AX29" s="121"/>
      <c r="AY29" s="121"/>
      <c r="AZ29" s="121"/>
      <c r="BA29" s="154"/>
      <c r="BB29" s="121"/>
      <c r="BC29" s="121"/>
      <c r="BD29" s="121"/>
      <c r="BE29" s="154"/>
      <c r="BF29" s="121"/>
      <c r="BG29" s="121"/>
      <c r="BH29" s="121"/>
      <c r="BI29" s="154"/>
      <c r="BJ29" s="121"/>
      <c r="BK29" s="121"/>
      <c r="BL29" s="121"/>
      <c r="BM29" s="154"/>
      <c r="BN29" s="121"/>
      <c r="BO29" s="121"/>
      <c r="BP29" s="121"/>
      <c r="BQ29" s="154"/>
      <c r="CK29" s="71"/>
      <c r="CL29" s="130"/>
      <c r="CM29" s="130"/>
      <c r="CN29" s="130"/>
      <c r="CO29" s="71"/>
      <c r="CP29" s="130"/>
      <c r="CQ29" s="130"/>
      <c r="CR29" s="130"/>
      <c r="CS29" s="155"/>
      <c r="CT29" s="155"/>
      <c r="CU29" s="155"/>
      <c r="CV29" s="155"/>
      <c r="CW29" s="87"/>
      <c r="CX29" s="87"/>
      <c r="CY29" s="87"/>
      <c r="CZ29" s="87"/>
    </row>
    <row r="30" spans="1:104" ht="13.5" customHeight="1">
      <c r="A30" s="28"/>
      <c r="B30" s="17" t="s">
        <v>243</v>
      </c>
      <c r="C30" s="131" t="s">
        <v>27</v>
      </c>
      <c r="D30" s="121">
        <f t="shared" si="0"/>
        <v>2</v>
      </c>
      <c r="E30" s="121">
        <f t="shared" si="1"/>
      </c>
      <c r="F30" s="121">
        <f t="shared" si="2"/>
      </c>
      <c r="H30" s="151">
        <f>D30*8</f>
        <v>16</v>
      </c>
      <c r="I30" s="75"/>
      <c r="J30" s="121"/>
      <c r="K30" s="121"/>
      <c r="L30" s="57"/>
      <c r="M30" s="154"/>
      <c r="N30" s="121"/>
      <c r="O30" s="121"/>
      <c r="P30" s="121"/>
      <c r="Q30" s="154"/>
      <c r="R30" s="121"/>
      <c r="S30" s="121"/>
      <c r="T30" s="121"/>
      <c r="U30" s="154"/>
      <c r="V30" s="121"/>
      <c r="W30" s="121"/>
      <c r="X30" s="121"/>
      <c r="Y30" s="154"/>
      <c r="Z30" s="121"/>
      <c r="AA30" s="121"/>
      <c r="AB30" s="121"/>
      <c r="AC30" s="154"/>
      <c r="AD30" s="121"/>
      <c r="AE30" s="121"/>
      <c r="AF30" s="121"/>
      <c r="AG30" s="121"/>
      <c r="AH30" s="121"/>
      <c r="AI30" s="121"/>
      <c r="AJ30" s="121"/>
      <c r="AK30" s="154"/>
      <c r="AL30" s="121"/>
      <c r="AM30" s="121"/>
      <c r="AN30" s="121"/>
      <c r="AO30" s="154"/>
      <c r="AP30" s="121">
        <v>1</v>
      </c>
      <c r="AQ30" s="121"/>
      <c r="AR30" s="121"/>
      <c r="AS30" s="154"/>
      <c r="AT30" s="121"/>
      <c r="AU30" s="121"/>
      <c r="AV30" s="121"/>
      <c r="AW30" s="154"/>
      <c r="AX30" s="121">
        <v>1</v>
      </c>
      <c r="AY30" s="121"/>
      <c r="AZ30" s="121"/>
      <c r="BA30" s="154"/>
      <c r="BB30" s="121"/>
      <c r="BC30" s="121"/>
      <c r="BD30" s="121"/>
      <c r="BE30" s="154"/>
      <c r="BF30" s="121"/>
      <c r="BG30" s="121"/>
      <c r="BH30" s="121"/>
      <c r="BI30" s="154"/>
      <c r="BJ30" s="121"/>
      <c r="BK30" s="121"/>
      <c r="BL30" s="121"/>
      <c r="BM30" s="154"/>
      <c r="BN30" s="121"/>
      <c r="BO30" s="121"/>
      <c r="BP30" s="121"/>
      <c r="BQ30" s="154"/>
      <c r="CK30" s="71"/>
      <c r="CL30" s="130"/>
      <c r="CM30" s="130"/>
      <c r="CN30" s="130"/>
      <c r="CO30" s="71"/>
      <c r="CP30" s="130"/>
      <c r="CQ30" s="130"/>
      <c r="CR30" s="130"/>
      <c r="CS30" s="155"/>
      <c r="CT30" s="155"/>
      <c r="CU30" s="155"/>
      <c r="CV30" s="155"/>
      <c r="CW30" s="87"/>
      <c r="CX30" s="87"/>
      <c r="CY30" s="87"/>
      <c r="CZ30" s="87"/>
    </row>
    <row r="31" spans="1:104" ht="13.5" customHeight="1">
      <c r="A31" s="28"/>
      <c r="B31" s="17" t="s">
        <v>163</v>
      </c>
      <c r="C31" s="131" t="s">
        <v>27</v>
      </c>
      <c r="D31" s="121">
        <f t="shared" si="0"/>
        <v>1</v>
      </c>
      <c r="E31" s="121">
        <f t="shared" si="1"/>
      </c>
      <c r="F31" s="121">
        <f t="shared" si="2"/>
      </c>
      <c r="H31" s="151">
        <f>D31*8</f>
        <v>8</v>
      </c>
      <c r="I31" s="75"/>
      <c r="J31" s="121"/>
      <c r="K31" s="121"/>
      <c r="L31" s="57"/>
      <c r="M31" s="154"/>
      <c r="N31" s="121"/>
      <c r="O31" s="121"/>
      <c r="P31" s="121"/>
      <c r="Q31" s="154"/>
      <c r="R31" s="121"/>
      <c r="S31" s="121"/>
      <c r="T31" s="121"/>
      <c r="U31" s="154"/>
      <c r="V31" s="121"/>
      <c r="W31" s="121"/>
      <c r="X31" s="121"/>
      <c r="Y31" s="154"/>
      <c r="Z31" s="121"/>
      <c r="AA31" s="121"/>
      <c r="AB31" s="121"/>
      <c r="AC31" s="154"/>
      <c r="AD31" s="121"/>
      <c r="AE31" s="121"/>
      <c r="AF31" s="121"/>
      <c r="AG31" s="121"/>
      <c r="AH31" s="121"/>
      <c r="AI31" s="121"/>
      <c r="AJ31" s="121"/>
      <c r="AK31" s="154"/>
      <c r="AL31" s="121"/>
      <c r="AM31" s="121"/>
      <c r="AN31" s="121"/>
      <c r="AO31" s="154"/>
      <c r="AP31" s="121">
        <v>1</v>
      </c>
      <c r="AQ31" s="121"/>
      <c r="AR31" s="121"/>
      <c r="AS31" s="154"/>
      <c r="AT31" s="121"/>
      <c r="AU31" s="121"/>
      <c r="AV31" s="121"/>
      <c r="AW31" s="154"/>
      <c r="AX31" s="121"/>
      <c r="AY31" s="121"/>
      <c r="AZ31" s="121"/>
      <c r="BA31" s="154"/>
      <c r="BB31" s="121"/>
      <c r="BC31" s="121"/>
      <c r="BD31" s="121"/>
      <c r="BE31" s="154"/>
      <c r="BF31" s="121"/>
      <c r="BG31" s="121"/>
      <c r="BH31" s="121"/>
      <c r="BI31" s="154"/>
      <c r="BJ31" s="121"/>
      <c r="BK31" s="121"/>
      <c r="BL31" s="121"/>
      <c r="BM31" s="154"/>
      <c r="BN31" s="121"/>
      <c r="BO31" s="121"/>
      <c r="BP31" s="121"/>
      <c r="BQ31" s="154"/>
      <c r="CK31" s="71"/>
      <c r="CL31" s="130"/>
      <c r="CM31" s="130"/>
      <c r="CN31" s="130"/>
      <c r="CO31" s="71"/>
      <c r="CP31" s="130"/>
      <c r="CQ31" s="130"/>
      <c r="CR31" s="130"/>
      <c r="CS31" s="155"/>
      <c r="CT31" s="155"/>
      <c r="CU31" s="155"/>
      <c r="CV31" s="155"/>
      <c r="CW31" s="87"/>
      <c r="CX31" s="87"/>
      <c r="CY31" s="87"/>
      <c r="CZ31" s="87"/>
    </row>
    <row r="32" spans="1:104" ht="13.5" customHeight="1">
      <c r="A32" s="28"/>
      <c r="B32" s="17" t="s">
        <v>178</v>
      </c>
      <c r="C32" s="131"/>
      <c r="D32" s="121">
        <f t="shared" si="0"/>
      </c>
      <c r="E32" s="121">
        <f t="shared" si="1"/>
      </c>
      <c r="F32" s="121">
        <f t="shared" si="2"/>
      </c>
      <c r="H32" s="151" t="s">
        <v>15</v>
      </c>
      <c r="I32" s="75"/>
      <c r="J32" s="121"/>
      <c r="K32" s="121"/>
      <c r="L32" s="57"/>
      <c r="M32" s="154"/>
      <c r="N32" s="121"/>
      <c r="O32" s="121"/>
      <c r="P32" s="121"/>
      <c r="Q32" s="154"/>
      <c r="R32" s="121"/>
      <c r="S32" s="121"/>
      <c r="T32" s="121"/>
      <c r="U32" s="154"/>
      <c r="V32" s="121"/>
      <c r="W32" s="121"/>
      <c r="X32" s="121"/>
      <c r="Y32" s="154"/>
      <c r="Z32" s="121"/>
      <c r="AA32" s="121"/>
      <c r="AB32" s="121"/>
      <c r="AC32" s="154"/>
      <c r="AD32" s="121"/>
      <c r="AE32" s="121"/>
      <c r="AF32" s="121"/>
      <c r="AG32" s="121"/>
      <c r="AH32" s="121"/>
      <c r="AI32" s="121"/>
      <c r="AJ32" s="121"/>
      <c r="AK32" s="154"/>
      <c r="AL32" s="121"/>
      <c r="AM32" s="121"/>
      <c r="AN32" s="121"/>
      <c r="AO32" s="154"/>
      <c r="AP32" s="121"/>
      <c r="AQ32" s="121"/>
      <c r="AR32" s="121"/>
      <c r="AS32" s="154"/>
      <c r="AT32" s="121"/>
      <c r="AU32" s="121"/>
      <c r="AV32" s="121"/>
      <c r="AW32" s="154"/>
      <c r="AX32" s="121"/>
      <c r="AY32" s="121"/>
      <c r="AZ32" s="121"/>
      <c r="BA32" s="154"/>
      <c r="BB32" s="121"/>
      <c r="BC32" s="121"/>
      <c r="BD32" s="121"/>
      <c r="BE32" s="154"/>
      <c r="BF32" s="121"/>
      <c r="BG32" s="121"/>
      <c r="BH32" s="121"/>
      <c r="BI32" s="154"/>
      <c r="BJ32" s="121"/>
      <c r="BK32" s="121"/>
      <c r="BL32" s="121"/>
      <c r="BM32" s="154"/>
      <c r="BN32" s="121"/>
      <c r="BO32" s="121"/>
      <c r="BP32" s="121"/>
      <c r="BQ32" s="154"/>
      <c r="CK32" s="71"/>
      <c r="CL32" s="130"/>
      <c r="CM32" s="130"/>
      <c r="CN32" s="130"/>
      <c r="CO32" s="71"/>
      <c r="CP32" s="130"/>
      <c r="CQ32" s="130"/>
      <c r="CR32" s="130"/>
      <c r="CS32" s="155"/>
      <c r="CT32" s="155"/>
      <c r="CU32" s="155"/>
      <c r="CV32" s="155"/>
      <c r="CW32" s="87"/>
      <c r="CX32" s="87"/>
      <c r="CY32" s="87"/>
      <c r="CZ32" s="87"/>
    </row>
    <row r="33" spans="1:104" ht="13.5" customHeight="1">
      <c r="A33" s="28"/>
      <c r="B33" s="17" t="s">
        <v>242</v>
      </c>
      <c r="C33" s="131"/>
      <c r="D33" s="121">
        <f t="shared" si="0"/>
      </c>
      <c r="E33" s="121">
        <f t="shared" si="1"/>
      </c>
      <c r="F33" s="121">
        <f t="shared" si="2"/>
      </c>
      <c r="H33" s="151" t="s">
        <v>15</v>
      </c>
      <c r="I33" s="75"/>
      <c r="J33" s="121"/>
      <c r="K33" s="121"/>
      <c r="L33" s="57"/>
      <c r="M33" s="154"/>
      <c r="N33" s="121"/>
      <c r="O33" s="121"/>
      <c r="P33" s="121"/>
      <c r="Q33" s="154"/>
      <c r="R33" s="121"/>
      <c r="S33" s="121"/>
      <c r="T33" s="121"/>
      <c r="U33" s="154"/>
      <c r="V33" s="121"/>
      <c r="W33" s="121"/>
      <c r="X33" s="121"/>
      <c r="Y33" s="154"/>
      <c r="Z33" s="121"/>
      <c r="AA33" s="121"/>
      <c r="AB33" s="121"/>
      <c r="AC33" s="154"/>
      <c r="AD33" s="121"/>
      <c r="AE33" s="121"/>
      <c r="AF33" s="121"/>
      <c r="AG33" s="121"/>
      <c r="AH33" s="121"/>
      <c r="AI33" s="121"/>
      <c r="AJ33" s="121"/>
      <c r="AK33" s="154"/>
      <c r="AL33" s="121"/>
      <c r="AM33" s="121"/>
      <c r="AN33" s="121"/>
      <c r="AO33" s="154"/>
      <c r="AP33" s="121"/>
      <c r="AQ33" s="121"/>
      <c r="AR33" s="121"/>
      <c r="AS33" s="154"/>
      <c r="AT33" s="121"/>
      <c r="AU33" s="121"/>
      <c r="AV33" s="121"/>
      <c r="AW33" s="154"/>
      <c r="AX33" s="121"/>
      <c r="AY33" s="121"/>
      <c r="AZ33" s="121"/>
      <c r="BA33" s="154"/>
      <c r="BB33" s="121"/>
      <c r="BC33" s="121"/>
      <c r="BD33" s="121"/>
      <c r="BE33" s="154"/>
      <c r="BF33" s="121"/>
      <c r="BG33" s="121"/>
      <c r="BH33" s="121"/>
      <c r="BI33" s="154"/>
      <c r="BJ33" s="121"/>
      <c r="BK33" s="121"/>
      <c r="BL33" s="121"/>
      <c r="BM33" s="154"/>
      <c r="BN33" s="121"/>
      <c r="BO33" s="121"/>
      <c r="BP33" s="121"/>
      <c r="BQ33" s="154"/>
      <c r="CK33" s="71"/>
      <c r="CL33" s="130"/>
      <c r="CM33" s="130"/>
      <c r="CN33" s="130"/>
      <c r="CO33" s="71"/>
      <c r="CP33" s="130"/>
      <c r="CQ33" s="130"/>
      <c r="CR33" s="130"/>
      <c r="CS33" s="155"/>
      <c r="CT33" s="155"/>
      <c r="CU33" s="155"/>
      <c r="CV33" s="155"/>
      <c r="CW33" s="87"/>
      <c r="CX33" s="87"/>
      <c r="CY33" s="87"/>
      <c r="CZ33" s="87"/>
    </row>
    <row r="34" spans="1:104" ht="13.5" customHeight="1">
      <c r="A34" s="28"/>
      <c r="B34" s="17" t="s">
        <v>249</v>
      </c>
      <c r="C34" s="131" t="s">
        <v>27</v>
      </c>
      <c r="D34" s="121">
        <f t="shared" si="0"/>
      </c>
      <c r="E34" s="121">
        <f t="shared" si="1"/>
      </c>
      <c r="F34" s="121">
        <f t="shared" si="2"/>
      </c>
      <c r="H34" s="151" t="s">
        <v>15</v>
      </c>
      <c r="I34" s="75"/>
      <c r="J34" s="121"/>
      <c r="K34" s="121"/>
      <c r="L34" s="57"/>
      <c r="M34" s="154"/>
      <c r="N34" s="121"/>
      <c r="O34" s="121"/>
      <c r="P34" s="121"/>
      <c r="Q34" s="154"/>
      <c r="R34" s="121"/>
      <c r="S34" s="121"/>
      <c r="T34" s="121"/>
      <c r="U34" s="154"/>
      <c r="V34" s="121"/>
      <c r="W34" s="121"/>
      <c r="X34" s="121"/>
      <c r="Y34" s="154"/>
      <c r="Z34" s="121"/>
      <c r="AA34" s="121"/>
      <c r="AB34" s="121"/>
      <c r="AC34" s="154"/>
      <c r="AD34" s="121"/>
      <c r="AE34" s="121"/>
      <c r="AF34" s="121"/>
      <c r="AG34" s="121"/>
      <c r="AH34" s="121"/>
      <c r="AI34" s="121"/>
      <c r="AJ34" s="121"/>
      <c r="AK34" s="154"/>
      <c r="AL34" s="121"/>
      <c r="AM34" s="121"/>
      <c r="AN34" s="121"/>
      <c r="AO34" s="154"/>
      <c r="AP34" s="121"/>
      <c r="AQ34" s="121"/>
      <c r="AR34" s="121"/>
      <c r="AS34" s="154"/>
      <c r="AT34" s="121"/>
      <c r="AU34" s="121"/>
      <c r="AV34" s="121"/>
      <c r="AW34" s="154"/>
      <c r="AX34" s="121"/>
      <c r="AY34" s="121"/>
      <c r="AZ34" s="121"/>
      <c r="BA34" s="154"/>
      <c r="BB34" s="121"/>
      <c r="BC34" s="121"/>
      <c r="BD34" s="121"/>
      <c r="BE34" s="154"/>
      <c r="BF34" s="121"/>
      <c r="BG34" s="121"/>
      <c r="BH34" s="121"/>
      <c r="BI34" s="154"/>
      <c r="BJ34" s="121"/>
      <c r="BK34" s="121"/>
      <c r="BL34" s="121"/>
      <c r="BM34" s="154"/>
      <c r="BN34" s="121"/>
      <c r="BO34" s="121"/>
      <c r="BP34" s="121"/>
      <c r="BQ34" s="154"/>
      <c r="CK34" s="71"/>
      <c r="CL34" s="130"/>
      <c r="CM34" s="130"/>
      <c r="CN34" s="130"/>
      <c r="CO34" s="71"/>
      <c r="CP34" s="130"/>
      <c r="CQ34" s="130"/>
      <c r="CR34" s="130"/>
      <c r="CS34" s="155"/>
      <c r="CT34" s="155"/>
      <c r="CU34" s="155"/>
      <c r="CV34" s="155"/>
      <c r="CW34" s="87"/>
      <c r="CX34" s="87"/>
      <c r="CY34" s="87"/>
      <c r="CZ34" s="87"/>
    </row>
    <row r="35" spans="1:104" ht="13.5" customHeight="1">
      <c r="A35" s="28"/>
      <c r="B35" s="17" t="s">
        <v>252</v>
      </c>
      <c r="C35" s="131"/>
      <c r="D35" s="121">
        <f t="shared" si="0"/>
        <v>3</v>
      </c>
      <c r="E35" s="121">
        <f t="shared" si="1"/>
      </c>
      <c r="F35" s="121">
        <f t="shared" si="2"/>
      </c>
      <c r="H35" s="151">
        <f>D35*8</f>
        <v>24</v>
      </c>
      <c r="I35" s="75"/>
      <c r="J35" s="121"/>
      <c r="K35" s="121"/>
      <c r="L35" s="57"/>
      <c r="M35" s="154"/>
      <c r="N35" s="121"/>
      <c r="O35" s="121"/>
      <c r="P35" s="121"/>
      <c r="Q35" s="154"/>
      <c r="R35" s="121"/>
      <c r="S35" s="121"/>
      <c r="T35" s="121"/>
      <c r="U35" s="154"/>
      <c r="V35" s="121"/>
      <c r="W35" s="121"/>
      <c r="X35" s="121"/>
      <c r="Y35" s="154"/>
      <c r="Z35" s="121"/>
      <c r="AA35" s="121"/>
      <c r="AB35" s="121"/>
      <c r="AC35" s="154"/>
      <c r="AD35" s="121"/>
      <c r="AE35" s="121"/>
      <c r="AF35" s="121"/>
      <c r="AG35" s="121"/>
      <c r="AH35" s="121"/>
      <c r="AI35" s="121"/>
      <c r="AJ35" s="121"/>
      <c r="AK35" s="154"/>
      <c r="AL35" s="121"/>
      <c r="AM35" s="121"/>
      <c r="AN35" s="121"/>
      <c r="AO35" s="154"/>
      <c r="AP35" s="121"/>
      <c r="AQ35" s="121"/>
      <c r="AR35" s="121"/>
      <c r="AS35" s="154"/>
      <c r="AT35" s="121"/>
      <c r="AU35" s="121"/>
      <c r="AV35" s="121"/>
      <c r="AW35" s="154"/>
      <c r="AX35" s="121"/>
      <c r="AY35" s="121"/>
      <c r="AZ35" s="121"/>
      <c r="BA35" s="154"/>
      <c r="BB35" s="121"/>
      <c r="BC35" s="121"/>
      <c r="BD35" s="121"/>
      <c r="BE35" s="154"/>
      <c r="BF35" s="121"/>
      <c r="BG35" s="121"/>
      <c r="BH35" s="121"/>
      <c r="BI35" s="154"/>
      <c r="BJ35" s="121">
        <v>3</v>
      </c>
      <c r="BK35" s="121"/>
      <c r="BL35" s="121"/>
      <c r="BM35" s="154"/>
      <c r="BN35" s="121"/>
      <c r="BO35" s="121"/>
      <c r="BP35" s="121"/>
      <c r="BQ35" s="154"/>
      <c r="CK35" s="71"/>
      <c r="CL35" s="130"/>
      <c r="CM35" s="130"/>
      <c r="CN35" s="130"/>
      <c r="CO35" s="71"/>
      <c r="CP35" s="130"/>
      <c r="CQ35" s="130"/>
      <c r="CR35" s="130"/>
      <c r="CS35" s="155"/>
      <c r="CT35" s="155"/>
      <c r="CU35" s="155"/>
      <c r="CV35" s="155"/>
      <c r="CW35" s="87"/>
      <c r="CX35" s="87"/>
      <c r="CY35" s="87"/>
      <c r="CZ35" s="87"/>
    </row>
    <row r="36" spans="1:104" ht="13.5" customHeight="1">
      <c r="A36" s="28"/>
      <c r="B36" s="17" t="s">
        <v>255</v>
      </c>
      <c r="C36" s="131" t="s">
        <v>256</v>
      </c>
      <c r="D36" s="121">
        <f t="shared" si="0"/>
      </c>
      <c r="E36" s="121">
        <f t="shared" si="1"/>
      </c>
      <c r="F36" s="121">
        <f t="shared" si="2"/>
      </c>
      <c r="H36" s="151" t="s">
        <v>15</v>
      </c>
      <c r="I36" s="75"/>
      <c r="J36" s="121"/>
      <c r="K36" s="121"/>
      <c r="L36" s="57"/>
      <c r="M36" s="154"/>
      <c r="N36" s="121"/>
      <c r="O36" s="121"/>
      <c r="P36" s="121"/>
      <c r="Q36" s="154"/>
      <c r="R36" s="121"/>
      <c r="S36" s="121"/>
      <c r="T36" s="121"/>
      <c r="U36" s="154"/>
      <c r="V36" s="121"/>
      <c r="W36" s="121"/>
      <c r="X36" s="121"/>
      <c r="Y36" s="154"/>
      <c r="Z36" s="121"/>
      <c r="AA36" s="121"/>
      <c r="AB36" s="121"/>
      <c r="AC36" s="154"/>
      <c r="AD36" s="121"/>
      <c r="AE36" s="121"/>
      <c r="AF36" s="121"/>
      <c r="AG36" s="121"/>
      <c r="AH36" s="121"/>
      <c r="AI36" s="121"/>
      <c r="AJ36" s="121"/>
      <c r="AK36" s="154"/>
      <c r="AL36" s="121"/>
      <c r="AM36" s="121"/>
      <c r="AN36" s="121"/>
      <c r="AO36" s="154"/>
      <c r="AP36" s="121"/>
      <c r="AQ36" s="121"/>
      <c r="AR36" s="121"/>
      <c r="AS36" s="154"/>
      <c r="AT36" s="121"/>
      <c r="AU36" s="121"/>
      <c r="AV36" s="121"/>
      <c r="AW36" s="154"/>
      <c r="AX36" s="121"/>
      <c r="AY36" s="121"/>
      <c r="AZ36" s="121"/>
      <c r="BA36" s="154"/>
      <c r="BB36" s="121"/>
      <c r="BC36" s="121"/>
      <c r="BD36" s="121"/>
      <c r="BE36" s="154"/>
      <c r="BF36" s="121"/>
      <c r="BG36" s="121"/>
      <c r="BH36" s="121"/>
      <c r="BI36" s="154"/>
      <c r="BJ36" s="121"/>
      <c r="BK36" s="121"/>
      <c r="BL36" s="121"/>
      <c r="BM36" s="154"/>
      <c r="BN36" s="121"/>
      <c r="BO36" s="121"/>
      <c r="BP36" s="121"/>
      <c r="BQ36" s="154"/>
      <c r="CK36" s="71"/>
      <c r="CL36" s="130"/>
      <c r="CM36" s="130"/>
      <c r="CN36" s="130"/>
      <c r="CO36" s="71"/>
      <c r="CP36" s="130"/>
      <c r="CQ36" s="130"/>
      <c r="CR36" s="130"/>
      <c r="CS36" s="155"/>
      <c r="CT36" s="155"/>
      <c r="CU36" s="155"/>
      <c r="CV36" s="155"/>
      <c r="CW36" s="87"/>
      <c r="CX36" s="87"/>
      <c r="CY36" s="87"/>
      <c r="CZ36" s="87"/>
    </row>
    <row r="37" spans="1:104" ht="13.5" customHeight="1">
      <c r="A37" s="28"/>
      <c r="B37" s="17" t="s">
        <v>161</v>
      </c>
      <c r="C37" s="131" t="s">
        <v>31</v>
      </c>
      <c r="D37" s="121">
        <f t="shared" si="0"/>
        <v>2</v>
      </c>
      <c r="E37" s="121">
        <f t="shared" si="1"/>
      </c>
      <c r="F37" s="121">
        <f t="shared" si="2"/>
      </c>
      <c r="H37" s="151">
        <f>D37*8</f>
        <v>16</v>
      </c>
      <c r="I37" s="75"/>
      <c r="J37" s="121"/>
      <c r="K37" s="121"/>
      <c r="L37" s="57"/>
      <c r="M37" s="154"/>
      <c r="N37" s="121">
        <v>1</v>
      </c>
      <c r="O37" s="121"/>
      <c r="P37" s="121"/>
      <c r="Q37" s="154"/>
      <c r="R37" s="121"/>
      <c r="S37" s="121"/>
      <c r="T37" s="121"/>
      <c r="U37" s="154"/>
      <c r="V37" s="121">
        <v>1</v>
      </c>
      <c r="W37" s="121"/>
      <c r="X37" s="121"/>
      <c r="Y37" s="154"/>
      <c r="Z37" s="121"/>
      <c r="AA37" s="121"/>
      <c r="AB37" s="121"/>
      <c r="AC37" s="154"/>
      <c r="AD37" s="121"/>
      <c r="AE37" s="121"/>
      <c r="AF37" s="121"/>
      <c r="AG37" s="121"/>
      <c r="AH37" s="121"/>
      <c r="AI37" s="121"/>
      <c r="AJ37" s="121"/>
      <c r="AK37" s="154"/>
      <c r="AL37" s="121"/>
      <c r="AM37" s="121"/>
      <c r="AN37" s="121"/>
      <c r="AO37" s="154"/>
      <c r="AP37" s="121"/>
      <c r="AQ37" s="121"/>
      <c r="AR37" s="121"/>
      <c r="AS37" s="154"/>
      <c r="AT37" s="121"/>
      <c r="AU37" s="121"/>
      <c r="AV37" s="121"/>
      <c r="AW37" s="154"/>
      <c r="AX37" s="121"/>
      <c r="AY37" s="121"/>
      <c r="AZ37" s="121"/>
      <c r="BA37" s="154"/>
      <c r="BB37" s="121"/>
      <c r="BC37" s="121"/>
      <c r="BD37" s="121"/>
      <c r="BE37" s="154"/>
      <c r="BF37" s="121"/>
      <c r="BG37" s="121"/>
      <c r="BH37" s="121"/>
      <c r="BI37" s="154"/>
      <c r="BJ37" s="121"/>
      <c r="BK37" s="121"/>
      <c r="BL37" s="121"/>
      <c r="BM37" s="154"/>
      <c r="BN37" s="121"/>
      <c r="BO37" s="121"/>
      <c r="BP37" s="121"/>
      <c r="BQ37" s="154"/>
      <c r="CK37" s="71"/>
      <c r="CL37" s="130"/>
      <c r="CM37" s="130"/>
      <c r="CN37" s="130"/>
      <c r="CO37" s="71"/>
      <c r="CP37" s="130"/>
      <c r="CQ37" s="130"/>
      <c r="CR37" s="130"/>
      <c r="CS37" s="155"/>
      <c r="CT37" s="155"/>
      <c r="CU37" s="155"/>
      <c r="CV37" s="155"/>
      <c r="CW37" s="87"/>
      <c r="CX37" s="87"/>
      <c r="CY37" s="87"/>
      <c r="CZ37" s="87"/>
    </row>
    <row r="38" spans="1:104" ht="13.5" customHeight="1">
      <c r="A38" s="28"/>
      <c r="B38" s="17" t="s">
        <v>70</v>
      </c>
      <c r="C38" s="131" t="s">
        <v>27</v>
      </c>
      <c r="D38" s="121">
        <f t="shared" si="0"/>
      </c>
      <c r="E38" s="121">
        <f t="shared" si="1"/>
      </c>
      <c r="F38" s="121">
        <f t="shared" si="2"/>
      </c>
      <c r="H38" s="151" t="s">
        <v>15</v>
      </c>
      <c r="I38" s="75"/>
      <c r="J38" s="121"/>
      <c r="K38" s="121"/>
      <c r="L38" s="57"/>
      <c r="M38" s="154"/>
      <c r="N38" s="121"/>
      <c r="O38" s="121"/>
      <c r="P38" s="121"/>
      <c r="Q38" s="154"/>
      <c r="R38" s="121"/>
      <c r="S38" s="121"/>
      <c r="T38" s="121"/>
      <c r="U38" s="154"/>
      <c r="V38" s="121"/>
      <c r="W38" s="121"/>
      <c r="X38" s="121"/>
      <c r="Y38" s="154"/>
      <c r="Z38" s="121"/>
      <c r="AA38" s="121"/>
      <c r="AB38" s="121"/>
      <c r="AC38" s="154"/>
      <c r="AD38" s="121"/>
      <c r="AE38" s="121"/>
      <c r="AF38" s="121"/>
      <c r="AG38" s="121"/>
      <c r="AH38" s="121"/>
      <c r="AI38" s="121"/>
      <c r="AJ38" s="121"/>
      <c r="AK38" s="154"/>
      <c r="AL38" s="121"/>
      <c r="AM38" s="121"/>
      <c r="AN38" s="121"/>
      <c r="AO38" s="154"/>
      <c r="AP38" s="121"/>
      <c r="AQ38" s="121"/>
      <c r="AR38" s="121"/>
      <c r="AS38" s="154"/>
      <c r="AT38" s="121"/>
      <c r="AU38" s="121"/>
      <c r="AV38" s="121"/>
      <c r="AW38" s="154"/>
      <c r="AX38" s="121"/>
      <c r="AY38" s="121"/>
      <c r="AZ38" s="121"/>
      <c r="BA38" s="154"/>
      <c r="BB38" s="121"/>
      <c r="BC38" s="121"/>
      <c r="BD38" s="121"/>
      <c r="BE38" s="154"/>
      <c r="BF38" s="121"/>
      <c r="BG38" s="121"/>
      <c r="BH38" s="121"/>
      <c r="BI38" s="154"/>
      <c r="BJ38" s="121"/>
      <c r="BK38" s="121"/>
      <c r="BL38" s="121"/>
      <c r="BM38" s="154"/>
      <c r="BN38" s="121"/>
      <c r="BO38" s="121"/>
      <c r="BP38" s="121"/>
      <c r="BQ38" s="154"/>
      <c r="CK38" s="71"/>
      <c r="CL38" s="130"/>
      <c r="CM38" s="130"/>
      <c r="CN38" s="130"/>
      <c r="CO38" s="71"/>
      <c r="CP38" s="130"/>
      <c r="CQ38" s="130"/>
      <c r="CR38" s="130"/>
      <c r="CS38" s="155"/>
      <c r="CT38" s="155"/>
      <c r="CU38" s="155"/>
      <c r="CV38" s="155"/>
      <c r="CW38" s="87"/>
      <c r="CX38" s="87"/>
      <c r="CY38" s="87"/>
      <c r="CZ38" s="87"/>
    </row>
    <row r="39" spans="1:104" ht="13.5" customHeight="1">
      <c r="A39" s="28"/>
      <c r="B39" s="17" t="s">
        <v>181</v>
      </c>
      <c r="C39" s="131"/>
      <c r="D39" s="121">
        <f t="shared" si="0"/>
      </c>
      <c r="E39" s="121">
        <f t="shared" si="1"/>
      </c>
      <c r="F39" s="121">
        <f t="shared" si="2"/>
      </c>
      <c r="H39" s="151" t="s">
        <v>15</v>
      </c>
      <c r="I39" s="75"/>
      <c r="J39" s="121"/>
      <c r="K39" s="121"/>
      <c r="L39" s="57"/>
      <c r="M39" s="154"/>
      <c r="N39" s="121"/>
      <c r="O39" s="121"/>
      <c r="P39" s="121"/>
      <c r="Q39" s="154"/>
      <c r="R39" s="121"/>
      <c r="S39" s="121"/>
      <c r="T39" s="121"/>
      <c r="U39" s="154"/>
      <c r="V39" s="121"/>
      <c r="W39" s="121"/>
      <c r="X39" s="121"/>
      <c r="Y39" s="154"/>
      <c r="Z39" s="121"/>
      <c r="AA39" s="121"/>
      <c r="AB39" s="121"/>
      <c r="AC39" s="154"/>
      <c r="AD39" s="121"/>
      <c r="AE39" s="121"/>
      <c r="AF39" s="121"/>
      <c r="AG39" s="121"/>
      <c r="AH39" s="121"/>
      <c r="AI39" s="121"/>
      <c r="AJ39" s="121"/>
      <c r="AK39" s="154"/>
      <c r="AL39" s="121"/>
      <c r="AM39" s="121"/>
      <c r="AN39" s="121"/>
      <c r="AO39" s="154"/>
      <c r="AP39" s="121"/>
      <c r="AQ39" s="121"/>
      <c r="AR39" s="121"/>
      <c r="AS39" s="154"/>
      <c r="AT39" s="121"/>
      <c r="AU39" s="121"/>
      <c r="AV39" s="121"/>
      <c r="AW39" s="154"/>
      <c r="AX39" s="121"/>
      <c r="AY39" s="121"/>
      <c r="AZ39" s="121"/>
      <c r="BA39" s="154"/>
      <c r="BB39" s="121"/>
      <c r="BC39" s="121"/>
      <c r="BD39" s="121"/>
      <c r="BE39" s="154"/>
      <c r="BF39" s="121"/>
      <c r="BG39" s="121"/>
      <c r="BH39" s="121"/>
      <c r="BI39" s="154"/>
      <c r="BJ39" s="121"/>
      <c r="BK39" s="121"/>
      <c r="BL39" s="121"/>
      <c r="BM39" s="154"/>
      <c r="BN39" s="121"/>
      <c r="BO39" s="121"/>
      <c r="BP39" s="121"/>
      <c r="BQ39" s="154"/>
      <c r="CK39" s="71"/>
      <c r="CL39" s="130"/>
      <c r="CM39" s="130"/>
      <c r="CN39" s="130"/>
      <c r="CO39" s="71"/>
      <c r="CP39" s="130"/>
      <c r="CQ39" s="130"/>
      <c r="CR39" s="130"/>
      <c r="CS39" s="155"/>
      <c r="CT39" s="155"/>
      <c r="CU39" s="155"/>
      <c r="CV39" s="155"/>
      <c r="CW39" s="87"/>
      <c r="CX39" s="87"/>
      <c r="CY39" s="87"/>
      <c r="CZ39" s="87"/>
    </row>
    <row r="40" spans="1:104" ht="13.5" customHeight="1">
      <c r="A40" s="28"/>
      <c r="B40" s="17" t="s">
        <v>179</v>
      </c>
      <c r="C40" s="131"/>
      <c r="D40" s="121">
        <f t="shared" si="0"/>
      </c>
      <c r="E40" s="121">
        <f t="shared" si="1"/>
      </c>
      <c r="F40" s="121">
        <f t="shared" si="2"/>
      </c>
      <c r="H40" s="151" t="s">
        <v>15</v>
      </c>
      <c r="I40" s="75"/>
      <c r="J40" s="121"/>
      <c r="K40" s="121"/>
      <c r="L40" s="57"/>
      <c r="M40" s="154"/>
      <c r="N40" s="121"/>
      <c r="O40" s="121"/>
      <c r="P40" s="121"/>
      <c r="Q40" s="154"/>
      <c r="R40" s="121"/>
      <c r="S40" s="121"/>
      <c r="T40" s="121"/>
      <c r="U40" s="154"/>
      <c r="V40" s="121"/>
      <c r="W40" s="121"/>
      <c r="X40" s="121"/>
      <c r="Y40" s="154"/>
      <c r="Z40" s="121"/>
      <c r="AA40" s="121"/>
      <c r="AB40" s="121"/>
      <c r="AC40" s="154"/>
      <c r="AD40" s="121"/>
      <c r="AE40" s="121"/>
      <c r="AF40" s="121"/>
      <c r="AG40" s="121"/>
      <c r="AH40" s="121"/>
      <c r="AI40" s="121"/>
      <c r="AJ40" s="121"/>
      <c r="AK40" s="154"/>
      <c r="AL40" s="121"/>
      <c r="AM40" s="121"/>
      <c r="AN40" s="121"/>
      <c r="AO40" s="154"/>
      <c r="AP40" s="121"/>
      <c r="AQ40" s="121"/>
      <c r="AR40" s="121"/>
      <c r="AS40" s="154"/>
      <c r="AT40" s="121"/>
      <c r="AU40" s="121"/>
      <c r="AV40" s="121"/>
      <c r="AW40" s="154"/>
      <c r="AX40" s="121"/>
      <c r="AY40" s="121"/>
      <c r="AZ40" s="121"/>
      <c r="BA40" s="154"/>
      <c r="BB40" s="121"/>
      <c r="BC40" s="121"/>
      <c r="BD40" s="121"/>
      <c r="BE40" s="154"/>
      <c r="BF40" s="121"/>
      <c r="BG40" s="121"/>
      <c r="BH40" s="121"/>
      <c r="BI40" s="154"/>
      <c r="BJ40" s="121"/>
      <c r="BK40" s="121"/>
      <c r="BL40" s="121"/>
      <c r="BM40" s="154"/>
      <c r="BN40" s="121"/>
      <c r="BO40" s="121"/>
      <c r="BP40" s="121"/>
      <c r="BQ40" s="154"/>
      <c r="CK40" s="71"/>
      <c r="CL40" s="130"/>
      <c r="CM40" s="130"/>
      <c r="CN40" s="130"/>
      <c r="CO40" s="71"/>
      <c r="CP40" s="130"/>
      <c r="CQ40" s="130"/>
      <c r="CR40" s="130"/>
      <c r="CS40" s="155"/>
      <c r="CT40" s="155"/>
      <c r="CU40" s="155"/>
      <c r="CV40" s="155"/>
      <c r="CW40" s="87"/>
      <c r="CX40" s="87"/>
      <c r="CY40" s="87"/>
      <c r="CZ40" s="87"/>
    </row>
    <row r="41" spans="1:104" ht="13.5" customHeight="1">
      <c r="A41" s="28"/>
      <c r="B41" s="17" t="s">
        <v>176</v>
      </c>
      <c r="C41" s="131"/>
      <c r="D41" s="121">
        <f t="shared" si="0"/>
        <v>1</v>
      </c>
      <c r="E41" s="121">
        <f t="shared" si="1"/>
      </c>
      <c r="F41" s="121">
        <f t="shared" si="2"/>
      </c>
      <c r="H41" s="151">
        <f>D41*8</f>
        <v>8</v>
      </c>
      <c r="I41" s="75"/>
      <c r="J41" s="121"/>
      <c r="K41" s="121"/>
      <c r="L41" s="57"/>
      <c r="M41" s="154"/>
      <c r="N41" s="121"/>
      <c r="O41" s="121"/>
      <c r="P41" s="121"/>
      <c r="Q41" s="154"/>
      <c r="R41" s="121"/>
      <c r="S41" s="121"/>
      <c r="T41" s="121"/>
      <c r="U41" s="154"/>
      <c r="V41" s="121"/>
      <c r="W41" s="121"/>
      <c r="X41" s="121"/>
      <c r="Y41" s="154"/>
      <c r="Z41" s="121"/>
      <c r="AA41" s="121"/>
      <c r="AB41" s="121"/>
      <c r="AC41" s="154"/>
      <c r="AD41" s="121">
        <v>1</v>
      </c>
      <c r="AE41" s="121"/>
      <c r="AF41" s="121"/>
      <c r="AG41" s="121"/>
      <c r="AH41" s="121"/>
      <c r="AI41" s="121"/>
      <c r="AJ41" s="121"/>
      <c r="AK41" s="154"/>
      <c r="AL41" s="121"/>
      <c r="AM41" s="121"/>
      <c r="AN41" s="121"/>
      <c r="AO41" s="154"/>
      <c r="AP41" s="121"/>
      <c r="AQ41" s="121"/>
      <c r="AR41" s="121"/>
      <c r="AS41" s="154"/>
      <c r="AT41" s="121"/>
      <c r="AU41" s="121"/>
      <c r="AV41" s="121"/>
      <c r="AW41" s="154"/>
      <c r="AX41" s="121"/>
      <c r="AY41" s="121"/>
      <c r="AZ41" s="121"/>
      <c r="BA41" s="154"/>
      <c r="BB41" s="121"/>
      <c r="BC41" s="121"/>
      <c r="BD41" s="121"/>
      <c r="BE41" s="154"/>
      <c r="BF41" s="121"/>
      <c r="BG41" s="121"/>
      <c r="BH41" s="121"/>
      <c r="BI41" s="154"/>
      <c r="BJ41" s="121"/>
      <c r="BK41" s="121"/>
      <c r="BL41" s="121"/>
      <c r="BM41" s="154"/>
      <c r="BN41" s="121"/>
      <c r="BO41" s="121"/>
      <c r="BP41" s="121"/>
      <c r="BQ41" s="154"/>
      <c r="CK41" s="71"/>
      <c r="CL41" s="130"/>
      <c r="CM41" s="130"/>
      <c r="CN41" s="130"/>
      <c r="CO41" s="71"/>
      <c r="CP41" s="130"/>
      <c r="CQ41" s="130"/>
      <c r="CR41" s="130"/>
      <c r="CS41" s="155"/>
      <c r="CT41" s="155"/>
      <c r="CU41" s="155"/>
      <c r="CV41" s="155"/>
      <c r="CW41" s="87"/>
      <c r="CX41" s="87"/>
      <c r="CY41" s="87"/>
      <c r="CZ41" s="87"/>
    </row>
    <row r="42" spans="1:104" ht="13.5" customHeight="1">
      <c r="A42" s="28"/>
      <c r="B42" s="17" t="s">
        <v>245</v>
      </c>
      <c r="C42" s="131" t="s">
        <v>27</v>
      </c>
      <c r="D42" s="121">
        <f t="shared" si="0"/>
        <v>2</v>
      </c>
      <c r="E42" s="121">
        <f t="shared" si="1"/>
      </c>
      <c r="F42" s="121">
        <f t="shared" si="2"/>
      </c>
      <c r="H42" s="151">
        <f>D42*8</f>
        <v>16</v>
      </c>
      <c r="I42" s="75"/>
      <c r="J42" s="121"/>
      <c r="K42" s="121"/>
      <c r="L42" s="57"/>
      <c r="M42" s="154"/>
      <c r="N42" s="121"/>
      <c r="O42" s="121"/>
      <c r="P42" s="121"/>
      <c r="Q42" s="154"/>
      <c r="R42" s="121"/>
      <c r="S42" s="121"/>
      <c r="T42" s="121"/>
      <c r="U42" s="154"/>
      <c r="V42" s="121"/>
      <c r="W42" s="121"/>
      <c r="X42" s="121"/>
      <c r="Y42" s="154"/>
      <c r="Z42" s="121"/>
      <c r="AA42" s="121"/>
      <c r="AB42" s="121"/>
      <c r="AC42" s="154"/>
      <c r="AD42" s="121"/>
      <c r="AE42" s="121"/>
      <c r="AF42" s="121"/>
      <c r="AG42" s="121"/>
      <c r="AH42" s="121"/>
      <c r="AI42" s="121"/>
      <c r="AJ42" s="121"/>
      <c r="AK42" s="154"/>
      <c r="AL42" s="121"/>
      <c r="AM42" s="121"/>
      <c r="AN42" s="121"/>
      <c r="AO42" s="154"/>
      <c r="AP42" s="121">
        <v>1</v>
      </c>
      <c r="AQ42" s="121"/>
      <c r="AR42" s="121"/>
      <c r="AS42" s="154"/>
      <c r="AT42" s="121"/>
      <c r="AU42" s="121"/>
      <c r="AV42" s="121"/>
      <c r="AW42" s="154"/>
      <c r="AX42" s="121">
        <v>1</v>
      </c>
      <c r="AY42" s="121"/>
      <c r="AZ42" s="121"/>
      <c r="BA42" s="154"/>
      <c r="BB42" s="121"/>
      <c r="BC42" s="121"/>
      <c r="BD42" s="121"/>
      <c r="BE42" s="154"/>
      <c r="BF42" s="121"/>
      <c r="BG42" s="121"/>
      <c r="BH42" s="121"/>
      <c r="BI42" s="154"/>
      <c r="BJ42" s="121"/>
      <c r="BK42" s="121"/>
      <c r="BL42" s="121"/>
      <c r="BM42" s="154"/>
      <c r="BN42" s="121"/>
      <c r="BO42" s="121"/>
      <c r="BP42" s="121"/>
      <c r="BQ42" s="154"/>
      <c r="CK42" s="71"/>
      <c r="CL42" s="130"/>
      <c r="CM42" s="130"/>
      <c r="CN42" s="130"/>
      <c r="CO42" s="71"/>
      <c r="CP42" s="130"/>
      <c r="CQ42" s="130"/>
      <c r="CR42" s="130"/>
      <c r="CS42" s="155"/>
      <c r="CT42" s="155"/>
      <c r="CU42" s="155"/>
      <c r="CV42" s="155"/>
      <c r="CW42" s="87"/>
      <c r="CX42" s="87"/>
      <c r="CY42" s="87"/>
      <c r="CZ42" s="87"/>
    </row>
    <row r="43" spans="1:104" ht="13.5" customHeight="1">
      <c r="A43" s="28"/>
      <c r="B43" s="17" t="s">
        <v>170</v>
      </c>
      <c r="C43" s="131"/>
      <c r="D43" s="121">
        <f t="shared" si="0"/>
      </c>
      <c r="E43" s="121">
        <f t="shared" si="1"/>
      </c>
      <c r="F43" s="121">
        <f t="shared" si="2"/>
      </c>
      <c r="H43" s="151" t="s">
        <v>15</v>
      </c>
      <c r="I43" s="75"/>
      <c r="J43" s="121"/>
      <c r="K43" s="121"/>
      <c r="L43" s="57"/>
      <c r="M43" s="154"/>
      <c r="N43" s="121"/>
      <c r="O43" s="121"/>
      <c r="P43" s="121"/>
      <c r="Q43" s="154"/>
      <c r="R43" s="121"/>
      <c r="S43" s="121"/>
      <c r="T43" s="121"/>
      <c r="U43" s="154"/>
      <c r="V43" s="121"/>
      <c r="W43" s="121"/>
      <c r="X43" s="121"/>
      <c r="Y43" s="154"/>
      <c r="Z43" s="121"/>
      <c r="AA43" s="121"/>
      <c r="AB43" s="121"/>
      <c r="AC43" s="154"/>
      <c r="AD43" s="121"/>
      <c r="AE43" s="121"/>
      <c r="AF43" s="121"/>
      <c r="AG43" s="121"/>
      <c r="AH43" s="121"/>
      <c r="AI43" s="121"/>
      <c r="AJ43" s="121"/>
      <c r="AK43" s="154"/>
      <c r="AL43" s="121"/>
      <c r="AM43" s="121"/>
      <c r="AN43" s="121"/>
      <c r="AO43" s="154"/>
      <c r="AP43" s="121"/>
      <c r="AQ43" s="121"/>
      <c r="AR43" s="121"/>
      <c r="AS43" s="154"/>
      <c r="AT43" s="121"/>
      <c r="AU43" s="121"/>
      <c r="AV43" s="121"/>
      <c r="AW43" s="154"/>
      <c r="AX43" s="121"/>
      <c r="AY43" s="121"/>
      <c r="AZ43" s="121"/>
      <c r="BA43" s="154"/>
      <c r="BB43" s="121"/>
      <c r="BC43" s="121"/>
      <c r="BD43" s="121"/>
      <c r="BE43" s="154"/>
      <c r="BF43" s="121"/>
      <c r="BG43" s="121"/>
      <c r="BH43" s="121"/>
      <c r="BI43" s="154"/>
      <c r="BJ43" s="121"/>
      <c r="BK43" s="121"/>
      <c r="BL43" s="121"/>
      <c r="BM43" s="154"/>
      <c r="BN43" s="121"/>
      <c r="BO43" s="121"/>
      <c r="BP43" s="121"/>
      <c r="BQ43" s="154"/>
      <c r="CK43" s="71"/>
      <c r="CL43" s="130"/>
      <c r="CM43" s="130"/>
      <c r="CN43" s="130"/>
      <c r="CO43" s="71"/>
      <c r="CP43" s="130"/>
      <c r="CQ43" s="130"/>
      <c r="CR43" s="130"/>
      <c r="CS43" s="155"/>
      <c r="CT43" s="155"/>
      <c r="CU43" s="155"/>
      <c r="CV43" s="155"/>
      <c r="CW43" s="87"/>
      <c r="CX43" s="87"/>
      <c r="CY43" s="87"/>
      <c r="CZ43" s="87"/>
    </row>
    <row r="44" spans="1:104" ht="13.5" customHeight="1">
      <c r="A44" s="28"/>
      <c r="B44" s="17" t="s">
        <v>247</v>
      </c>
      <c r="C44" s="131" t="s">
        <v>27</v>
      </c>
      <c r="D44" s="121">
        <f t="shared" si="0"/>
        <v>2</v>
      </c>
      <c r="E44" s="121">
        <f t="shared" si="1"/>
      </c>
      <c r="F44" s="121">
        <f t="shared" si="2"/>
      </c>
      <c r="H44" s="151">
        <f>D44*8</f>
        <v>16</v>
      </c>
      <c r="I44" s="75"/>
      <c r="J44" s="121"/>
      <c r="K44" s="121"/>
      <c r="L44" s="57"/>
      <c r="M44" s="154"/>
      <c r="N44" s="121"/>
      <c r="O44" s="121"/>
      <c r="P44" s="121"/>
      <c r="Q44" s="154"/>
      <c r="R44" s="121"/>
      <c r="S44" s="121"/>
      <c r="T44" s="121"/>
      <c r="U44" s="154"/>
      <c r="V44" s="121"/>
      <c r="W44" s="121"/>
      <c r="X44" s="121"/>
      <c r="Y44" s="154"/>
      <c r="Z44" s="121"/>
      <c r="AA44" s="121"/>
      <c r="AB44" s="121"/>
      <c r="AC44" s="154"/>
      <c r="AD44" s="121"/>
      <c r="AE44" s="121"/>
      <c r="AF44" s="121"/>
      <c r="AG44" s="121"/>
      <c r="AH44" s="121"/>
      <c r="AI44" s="121"/>
      <c r="AJ44" s="121"/>
      <c r="AK44" s="154"/>
      <c r="AL44" s="121"/>
      <c r="AM44" s="121"/>
      <c r="AN44" s="121"/>
      <c r="AO44" s="154"/>
      <c r="AP44" s="121"/>
      <c r="AQ44" s="121"/>
      <c r="AR44" s="121"/>
      <c r="AS44" s="154"/>
      <c r="AT44" s="121"/>
      <c r="AU44" s="121"/>
      <c r="AV44" s="121"/>
      <c r="AW44" s="154"/>
      <c r="AX44" s="121"/>
      <c r="AY44" s="121"/>
      <c r="AZ44" s="121"/>
      <c r="BA44" s="154"/>
      <c r="BB44" s="121"/>
      <c r="BC44" s="121"/>
      <c r="BD44" s="121"/>
      <c r="BE44" s="154"/>
      <c r="BF44" s="121">
        <v>2</v>
      </c>
      <c r="BG44" s="121"/>
      <c r="BH44" s="121"/>
      <c r="BI44" s="154"/>
      <c r="BJ44" s="121"/>
      <c r="BK44" s="121"/>
      <c r="BL44" s="121"/>
      <c r="BM44" s="154"/>
      <c r="BN44" s="121"/>
      <c r="BO44" s="121"/>
      <c r="BP44" s="121"/>
      <c r="BQ44" s="154"/>
      <c r="CK44" s="71"/>
      <c r="CL44" s="130"/>
      <c r="CM44" s="130"/>
      <c r="CN44" s="130"/>
      <c r="CO44" s="71"/>
      <c r="CP44" s="130"/>
      <c r="CQ44" s="130"/>
      <c r="CR44" s="130"/>
      <c r="CS44" s="155"/>
      <c r="CT44" s="155"/>
      <c r="CU44" s="155"/>
      <c r="CV44" s="155"/>
      <c r="CW44" s="87"/>
      <c r="CX44" s="87"/>
      <c r="CY44" s="87"/>
      <c r="CZ44" s="87"/>
    </row>
    <row r="45" spans="1:104" ht="13.5" customHeight="1">
      <c r="A45" s="28"/>
      <c r="B45" s="17" t="s">
        <v>65</v>
      </c>
      <c r="C45" s="131" t="s">
        <v>27</v>
      </c>
      <c r="D45" s="121">
        <f t="shared" si="0"/>
      </c>
      <c r="E45" s="121">
        <f t="shared" si="1"/>
      </c>
      <c r="F45" s="121">
        <f t="shared" si="2"/>
      </c>
      <c r="H45" s="151" t="s">
        <v>15</v>
      </c>
      <c r="I45" s="75"/>
      <c r="J45" s="121"/>
      <c r="K45" s="121"/>
      <c r="L45" s="57"/>
      <c r="M45" s="154"/>
      <c r="N45" s="121"/>
      <c r="O45" s="121"/>
      <c r="P45" s="121"/>
      <c r="Q45" s="154"/>
      <c r="R45" s="121"/>
      <c r="S45" s="121"/>
      <c r="T45" s="121"/>
      <c r="U45" s="154"/>
      <c r="V45" s="121"/>
      <c r="W45" s="121"/>
      <c r="X45" s="121"/>
      <c r="Y45" s="154"/>
      <c r="Z45" s="121"/>
      <c r="AA45" s="121"/>
      <c r="AB45" s="121"/>
      <c r="AC45" s="154"/>
      <c r="AD45" s="121"/>
      <c r="AE45" s="121"/>
      <c r="AF45" s="121"/>
      <c r="AG45" s="121"/>
      <c r="AH45" s="121"/>
      <c r="AI45" s="121"/>
      <c r="AJ45" s="121"/>
      <c r="AK45" s="154"/>
      <c r="AL45" s="121"/>
      <c r="AM45" s="121"/>
      <c r="AN45" s="121"/>
      <c r="AO45" s="154"/>
      <c r="AP45" s="121"/>
      <c r="AQ45" s="121"/>
      <c r="AR45" s="121"/>
      <c r="AS45" s="154"/>
      <c r="AT45" s="121"/>
      <c r="AU45" s="121"/>
      <c r="AV45" s="121"/>
      <c r="AW45" s="154"/>
      <c r="AX45" s="121"/>
      <c r="AY45" s="121"/>
      <c r="AZ45" s="121"/>
      <c r="BA45" s="154"/>
      <c r="BB45" s="121"/>
      <c r="BC45" s="121"/>
      <c r="BD45" s="121"/>
      <c r="BE45" s="154"/>
      <c r="BF45" s="121"/>
      <c r="BG45" s="121"/>
      <c r="BH45" s="121"/>
      <c r="BI45" s="154"/>
      <c r="BJ45" s="121"/>
      <c r="BK45" s="121"/>
      <c r="BL45" s="121"/>
      <c r="BM45" s="154"/>
      <c r="BN45" s="121"/>
      <c r="BO45" s="121"/>
      <c r="BP45" s="121"/>
      <c r="BQ45" s="154"/>
      <c r="CK45" s="71"/>
      <c r="CL45" s="130"/>
      <c r="CM45" s="130"/>
      <c r="CN45" s="130"/>
      <c r="CO45" s="71"/>
      <c r="CP45" s="130"/>
      <c r="CQ45" s="130"/>
      <c r="CR45" s="130"/>
      <c r="CS45" s="155"/>
      <c r="CT45" s="155"/>
      <c r="CU45" s="155"/>
      <c r="CV45" s="155"/>
      <c r="CW45" s="87"/>
      <c r="CX45" s="87"/>
      <c r="CY45" s="87"/>
      <c r="CZ45" s="87"/>
    </row>
    <row r="46" spans="1:104" ht="13.5" customHeight="1">
      <c r="A46" s="28"/>
      <c r="B46" s="17" t="s">
        <v>168</v>
      </c>
      <c r="C46" s="131" t="s">
        <v>31</v>
      </c>
      <c r="D46" s="121">
        <f t="shared" si="0"/>
      </c>
      <c r="E46" s="121">
        <f t="shared" si="1"/>
      </c>
      <c r="F46" s="121">
        <f t="shared" si="2"/>
      </c>
      <c r="H46" s="151" t="s">
        <v>15</v>
      </c>
      <c r="I46" s="75"/>
      <c r="J46" s="121"/>
      <c r="K46" s="121"/>
      <c r="L46" s="57"/>
      <c r="M46" s="154"/>
      <c r="N46" s="121"/>
      <c r="O46" s="121"/>
      <c r="P46" s="121"/>
      <c r="Q46" s="154"/>
      <c r="R46" s="121"/>
      <c r="S46" s="121"/>
      <c r="T46" s="121"/>
      <c r="U46" s="154"/>
      <c r="V46" s="121"/>
      <c r="W46" s="121"/>
      <c r="X46" s="121"/>
      <c r="Y46" s="154"/>
      <c r="Z46" s="121"/>
      <c r="AA46" s="121"/>
      <c r="AB46" s="121"/>
      <c r="AC46" s="154"/>
      <c r="AD46" s="121"/>
      <c r="AE46" s="121"/>
      <c r="AF46" s="121"/>
      <c r="AG46" s="121"/>
      <c r="AH46" s="121"/>
      <c r="AI46" s="121"/>
      <c r="AJ46" s="121"/>
      <c r="AK46" s="154"/>
      <c r="AL46" s="121"/>
      <c r="AM46" s="121"/>
      <c r="AN46" s="121"/>
      <c r="AO46" s="154"/>
      <c r="AP46" s="121"/>
      <c r="AQ46" s="121"/>
      <c r="AR46" s="121"/>
      <c r="AS46" s="154"/>
      <c r="AT46" s="121"/>
      <c r="AU46" s="121"/>
      <c r="AV46" s="121"/>
      <c r="AW46" s="154"/>
      <c r="AX46" s="121"/>
      <c r="AY46" s="121"/>
      <c r="AZ46" s="121"/>
      <c r="BA46" s="154"/>
      <c r="BB46" s="121"/>
      <c r="BC46" s="121"/>
      <c r="BD46" s="121"/>
      <c r="BE46" s="154"/>
      <c r="BF46" s="121"/>
      <c r="BG46" s="121"/>
      <c r="BH46" s="121"/>
      <c r="BI46" s="154"/>
      <c r="BJ46" s="121"/>
      <c r="BK46" s="121"/>
      <c r="BL46" s="121"/>
      <c r="BM46" s="154"/>
      <c r="BN46" s="121"/>
      <c r="BO46" s="121"/>
      <c r="BP46" s="121"/>
      <c r="BQ46" s="154"/>
      <c r="CK46" s="71"/>
      <c r="CL46" s="130"/>
      <c r="CM46" s="130"/>
      <c r="CN46" s="130"/>
      <c r="CO46" s="71"/>
      <c r="CP46" s="130"/>
      <c r="CQ46" s="130"/>
      <c r="CR46" s="130"/>
      <c r="CS46" s="155"/>
      <c r="CT46" s="155"/>
      <c r="CU46" s="155"/>
      <c r="CV46" s="155"/>
      <c r="CW46" s="87"/>
      <c r="CX46" s="87"/>
      <c r="CY46" s="87"/>
      <c r="CZ46" s="87"/>
    </row>
    <row r="47" spans="1:104" ht="13.5" customHeight="1">
      <c r="A47" s="28"/>
      <c r="B47" s="17" t="s">
        <v>173</v>
      </c>
      <c r="C47" s="131" t="s">
        <v>27</v>
      </c>
      <c r="D47" s="121">
        <f t="shared" si="0"/>
      </c>
      <c r="E47" s="121">
        <f t="shared" si="1"/>
      </c>
      <c r="F47" s="121">
        <f t="shared" si="2"/>
      </c>
      <c r="H47" s="151" t="s">
        <v>15</v>
      </c>
      <c r="I47" s="75"/>
      <c r="J47" s="121"/>
      <c r="K47" s="121"/>
      <c r="L47" s="57"/>
      <c r="M47" s="154"/>
      <c r="N47" s="121"/>
      <c r="O47" s="121"/>
      <c r="P47" s="121"/>
      <c r="Q47" s="154"/>
      <c r="R47" s="121"/>
      <c r="S47" s="121"/>
      <c r="T47" s="121"/>
      <c r="U47" s="154"/>
      <c r="V47" s="121"/>
      <c r="W47" s="121"/>
      <c r="X47" s="121"/>
      <c r="Y47" s="154"/>
      <c r="Z47" s="121"/>
      <c r="AA47" s="121"/>
      <c r="AB47" s="121"/>
      <c r="AC47" s="154"/>
      <c r="AD47" s="121"/>
      <c r="AE47" s="121"/>
      <c r="AF47" s="121"/>
      <c r="AG47" s="121"/>
      <c r="AH47" s="121"/>
      <c r="AI47" s="121"/>
      <c r="AJ47" s="121"/>
      <c r="AK47" s="154"/>
      <c r="AL47" s="121"/>
      <c r="AM47" s="121"/>
      <c r="AN47" s="121"/>
      <c r="AO47" s="154"/>
      <c r="AP47" s="121"/>
      <c r="AQ47" s="121"/>
      <c r="AR47" s="121"/>
      <c r="AS47" s="154"/>
      <c r="AT47" s="121"/>
      <c r="AU47" s="121"/>
      <c r="AV47" s="121"/>
      <c r="AW47" s="154"/>
      <c r="AX47" s="121"/>
      <c r="AY47" s="121"/>
      <c r="AZ47" s="121"/>
      <c r="BA47" s="154"/>
      <c r="BB47" s="121"/>
      <c r="BC47" s="121"/>
      <c r="BD47" s="121"/>
      <c r="BE47" s="154"/>
      <c r="BF47" s="121"/>
      <c r="BG47" s="121"/>
      <c r="BH47" s="121"/>
      <c r="BI47" s="154"/>
      <c r="BJ47" s="121"/>
      <c r="BK47" s="121"/>
      <c r="BL47" s="121"/>
      <c r="BM47" s="154"/>
      <c r="BN47" s="121"/>
      <c r="BO47" s="121"/>
      <c r="BP47" s="121"/>
      <c r="BQ47" s="154"/>
      <c r="CK47" s="71"/>
      <c r="CL47" s="130"/>
      <c r="CM47" s="130"/>
      <c r="CN47" s="130"/>
      <c r="CO47" s="71"/>
      <c r="CP47" s="130"/>
      <c r="CQ47" s="130"/>
      <c r="CR47" s="130"/>
      <c r="CS47" s="155"/>
      <c r="CT47" s="155"/>
      <c r="CU47" s="155"/>
      <c r="CV47" s="155"/>
      <c r="CW47" s="87"/>
      <c r="CX47" s="87"/>
      <c r="CY47" s="87"/>
      <c r="CZ47" s="87"/>
    </row>
    <row r="48" spans="1:104" ht="13.5" customHeight="1">
      <c r="A48" s="28"/>
      <c r="B48" s="17" t="s">
        <v>165</v>
      </c>
      <c r="C48" s="131" t="s">
        <v>27</v>
      </c>
      <c r="D48" s="121">
        <f t="shared" si="0"/>
        <v>1</v>
      </c>
      <c r="E48" s="121">
        <f t="shared" si="1"/>
      </c>
      <c r="F48" s="121">
        <f t="shared" si="2"/>
      </c>
      <c r="H48" s="151">
        <f>D48*8</f>
        <v>8</v>
      </c>
      <c r="I48" s="75"/>
      <c r="J48" s="121"/>
      <c r="K48" s="121"/>
      <c r="L48" s="57"/>
      <c r="M48" s="154"/>
      <c r="N48" s="121"/>
      <c r="O48" s="121"/>
      <c r="P48" s="121"/>
      <c r="Q48" s="154"/>
      <c r="R48" s="121"/>
      <c r="S48" s="121"/>
      <c r="T48" s="121"/>
      <c r="U48" s="154"/>
      <c r="V48" s="121"/>
      <c r="W48" s="121"/>
      <c r="X48" s="121"/>
      <c r="Y48" s="154"/>
      <c r="Z48" s="121"/>
      <c r="AA48" s="121"/>
      <c r="AB48" s="121"/>
      <c r="AC48" s="154"/>
      <c r="AD48" s="121"/>
      <c r="AE48" s="121"/>
      <c r="AF48" s="121"/>
      <c r="AG48" s="121"/>
      <c r="AH48" s="121">
        <v>1</v>
      </c>
      <c r="AI48" s="121"/>
      <c r="AJ48" s="121"/>
      <c r="AK48" s="154"/>
      <c r="AL48" s="121"/>
      <c r="AM48" s="121"/>
      <c r="AN48" s="121"/>
      <c r="AO48" s="154"/>
      <c r="AP48" s="121"/>
      <c r="AQ48" s="121"/>
      <c r="AR48" s="121"/>
      <c r="AS48" s="154"/>
      <c r="AT48" s="121"/>
      <c r="AU48" s="121"/>
      <c r="AV48" s="121"/>
      <c r="AW48" s="154"/>
      <c r="AX48" s="121"/>
      <c r="AY48" s="121"/>
      <c r="AZ48" s="121"/>
      <c r="BA48" s="154"/>
      <c r="BB48" s="121"/>
      <c r="BC48" s="121"/>
      <c r="BD48" s="121"/>
      <c r="BE48" s="154"/>
      <c r="BF48" s="121"/>
      <c r="BG48" s="121"/>
      <c r="BH48" s="121"/>
      <c r="BI48" s="154"/>
      <c r="BJ48" s="121"/>
      <c r="BK48" s="121"/>
      <c r="BL48" s="121"/>
      <c r="BM48" s="154"/>
      <c r="BN48" s="121"/>
      <c r="BO48" s="121"/>
      <c r="BP48" s="121"/>
      <c r="BQ48" s="154"/>
      <c r="CK48" s="71"/>
      <c r="CL48" s="130"/>
      <c r="CM48" s="130"/>
      <c r="CN48" s="130"/>
      <c r="CO48" s="71"/>
      <c r="CP48" s="130"/>
      <c r="CQ48" s="130"/>
      <c r="CR48" s="130"/>
      <c r="CS48" s="155"/>
      <c r="CT48" s="155"/>
      <c r="CU48" s="155"/>
      <c r="CV48" s="155"/>
      <c r="CW48" s="87"/>
      <c r="CX48" s="87"/>
      <c r="CY48" s="87"/>
      <c r="CZ48" s="87"/>
    </row>
    <row r="49" spans="1:104" ht="13.5" customHeight="1">
      <c r="A49" s="28"/>
      <c r="B49" s="17" t="s">
        <v>164</v>
      </c>
      <c r="C49" s="131" t="s">
        <v>27</v>
      </c>
      <c r="D49" s="121">
        <f aca="true" t="shared" si="3" ref="D49:E54">IF(SUM(J49,N49,R49,V49,Z49,AD49,AH49,AL49,AP49,AT49,AX49,BB49,BF49,BJ49,BN49,BR49,BV49,BZ49,CD49,CH49,CL49,CP49)&lt;1,"",SUM(J49,N49,R49,V49,Z49,AD49,AH49,AL49,AP49,AT49,AX49,BB49,BF49,BJ49,BN49,BR49,BV49,BZ49,CD49,CH49,CL49,CP49))</f>
      </c>
      <c r="E49" s="121">
        <f t="shared" si="3"/>
      </c>
      <c r="F49" s="121">
        <f aca="true" t="shared" si="4" ref="F49:F54">IF(SUM(L49,P49,T49,X49,AB49,AF49,AJ49,AN49,AR49,AV49,AZ49,BD49,BH49,BL49,BP49,BT49,BX49,CB49,CF49,CJ49,CN49,CR49)&lt;0.5,"",SUM(L49,P49,T49,X49,AB49,AF49,AJ49,AN49,AR49,AV49,AZ49,BD49,BH49,BL49,BP49,BT49,BX49,CB49,CF49,CJ49,CN49,CR49))</f>
      </c>
      <c r="H49" s="151" t="s">
        <v>15</v>
      </c>
      <c r="I49" s="75"/>
      <c r="J49" s="121"/>
      <c r="K49" s="121"/>
      <c r="L49" s="121"/>
      <c r="M49" s="154"/>
      <c r="N49" s="121"/>
      <c r="O49" s="121"/>
      <c r="P49" s="121"/>
      <c r="Q49" s="154"/>
      <c r="R49" s="121"/>
      <c r="S49" s="121"/>
      <c r="T49" s="121"/>
      <c r="U49" s="154"/>
      <c r="V49" s="121"/>
      <c r="W49" s="121"/>
      <c r="X49" s="121"/>
      <c r="Y49" s="154"/>
      <c r="Z49" s="121"/>
      <c r="AA49" s="121"/>
      <c r="AB49" s="121"/>
      <c r="AC49" s="154"/>
      <c r="AD49" s="121"/>
      <c r="AE49" s="121"/>
      <c r="AF49" s="121"/>
      <c r="AG49" s="121"/>
      <c r="AH49" s="121"/>
      <c r="AI49" s="121"/>
      <c r="AJ49" s="121"/>
      <c r="AK49" s="154"/>
      <c r="AL49" s="121"/>
      <c r="AM49" s="121"/>
      <c r="AN49" s="121"/>
      <c r="AO49" s="154"/>
      <c r="AP49" s="121"/>
      <c r="AQ49" s="121"/>
      <c r="AR49" s="121"/>
      <c r="AS49" s="154"/>
      <c r="AT49" s="121"/>
      <c r="AU49" s="121"/>
      <c r="AV49" s="121"/>
      <c r="AW49" s="154"/>
      <c r="AX49" s="121"/>
      <c r="AY49" s="121"/>
      <c r="AZ49" s="121"/>
      <c r="BA49" s="154"/>
      <c r="BB49" s="121"/>
      <c r="BC49" s="121"/>
      <c r="BD49" s="121"/>
      <c r="BE49" s="154"/>
      <c r="BF49" s="121"/>
      <c r="BG49" s="121"/>
      <c r="BH49" s="121"/>
      <c r="BI49" s="154"/>
      <c r="BJ49" s="121"/>
      <c r="BK49" s="121"/>
      <c r="BL49" s="121"/>
      <c r="BM49" s="154"/>
      <c r="BN49" s="121"/>
      <c r="BO49" s="121"/>
      <c r="BP49" s="121"/>
      <c r="BQ49" s="154"/>
      <c r="CK49" s="71"/>
      <c r="CL49" s="130"/>
      <c r="CM49" s="130"/>
      <c r="CN49" s="130"/>
      <c r="CO49" s="71"/>
      <c r="CP49" s="130"/>
      <c r="CQ49" s="130"/>
      <c r="CR49" s="130"/>
      <c r="CS49" s="155"/>
      <c r="CT49" s="155"/>
      <c r="CU49" s="155"/>
      <c r="CV49" s="155"/>
      <c r="CW49" s="87"/>
      <c r="CX49" s="87"/>
      <c r="CY49" s="87"/>
      <c r="CZ49" s="87"/>
    </row>
    <row r="50" spans="1:104" ht="13.5" customHeight="1">
      <c r="A50" s="28"/>
      <c r="B50" s="17" t="s">
        <v>182</v>
      </c>
      <c r="C50" s="131"/>
      <c r="D50" s="121">
        <f t="shared" si="3"/>
      </c>
      <c r="E50" s="121">
        <f t="shared" si="3"/>
      </c>
      <c r="F50" s="121">
        <f t="shared" si="4"/>
      </c>
      <c r="H50" s="151" t="s">
        <v>15</v>
      </c>
      <c r="I50" s="75"/>
      <c r="J50" s="121"/>
      <c r="K50" s="121"/>
      <c r="L50" s="121"/>
      <c r="M50" s="154"/>
      <c r="N50" s="121"/>
      <c r="O50" s="121"/>
      <c r="P50" s="121"/>
      <c r="Q50" s="154"/>
      <c r="R50" s="121"/>
      <c r="S50" s="121"/>
      <c r="T50" s="121"/>
      <c r="U50" s="154"/>
      <c r="V50" s="121"/>
      <c r="W50" s="121"/>
      <c r="X50" s="121"/>
      <c r="Y50" s="154"/>
      <c r="Z50" s="121"/>
      <c r="AA50" s="121"/>
      <c r="AB50" s="121"/>
      <c r="AC50" s="154"/>
      <c r="AD50" s="121"/>
      <c r="AE50" s="121"/>
      <c r="AF50" s="121"/>
      <c r="AG50" s="121"/>
      <c r="AH50" s="121"/>
      <c r="AI50" s="121"/>
      <c r="AJ50" s="121"/>
      <c r="AK50" s="154"/>
      <c r="AL50" s="121"/>
      <c r="AM50" s="121"/>
      <c r="AN50" s="121"/>
      <c r="AO50" s="154"/>
      <c r="AP50" s="121"/>
      <c r="AQ50" s="121"/>
      <c r="AR50" s="121"/>
      <c r="AS50" s="154"/>
      <c r="AT50" s="121"/>
      <c r="AU50" s="121"/>
      <c r="AV50" s="121"/>
      <c r="AW50" s="154"/>
      <c r="AX50" s="121"/>
      <c r="AY50" s="121"/>
      <c r="AZ50" s="121"/>
      <c r="BA50" s="154"/>
      <c r="BB50" s="121"/>
      <c r="BC50" s="121"/>
      <c r="BD50" s="121"/>
      <c r="BE50" s="154"/>
      <c r="BF50" s="121"/>
      <c r="BG50" s="121"/>
      <c r="BH50" s="121"/>
      <c r="BI50" s="154"/>
      <c r="BJ50" s="121"/>
      <c r="BK50" s="121"/>
      <c r="BL50" s="121"/>
      <c r="BM50" s="154"/>
      <c r="BN50" s="121"/>
      <c r="BO50" s="121"/>
      <c r="BP50" s="121"/>
      <c r="BQ50" s="154"/>
      <c r="CK50" s="71"/>
      <c r="CL50" s="130"/>
      <c r="CM50" s="130"/>
      <c r="CN50" s="130"/>
      <c r="CO50" s="71"/>
      <c r="CP50" s="130"/>
      <c r="CQ50" s="130"/>
      <c r="CR50" s="130"/>
      <c r="CS50" s="155"/>
      <c r="CT50" s="155"/>
      <c r="CU50" s="155"/>
      <c r="CV50" s="155"/>
      <c r="CW50" s="87"/>
      <c r="CX50" s="87"/>
      <c r="CY50" s="87"/>
      <c r="CZ50" s="87"/>
    </row>
    <row r="51" spans="1:104" ht="13.5" customHeight="1">
      <c r="A51" s="28"/>
      <c r="B51" s="17" t="s">
        <v>154</v>
      </c>
      <c r="C51" s="131" t="s">
        <v>31</v>
      </c>
      <c r="D51" s="121">
        <f t="shared" si="3"/>
        <v>2</v>
      </c>
      <c r="E51" s="121">
        <f t="shared" si="3"/>
      </c>
      <c r="F51" s="121">
        <f t="shared" si="4"/>
      </c>
      <c r="H51" s="151">
        <f>D51*8</f>
        <v>16</v>
      </c>
      <c r="I51" s="75"/>
      <c r="J51" s="121"/>
      <c r="K51" s="121"/>
      <c r="L51" s="121"/>
      <c r="M51" s="154"/>
      <c r="N51" s="121"/>
      <c r="O51" s="121"/>
      <c r="P51" s="121"/>
      <c r="Q51" s="154"/>
      <c r="R51" s="121"/>
      <c r="S51" s="121"/>
      <c r="T51" s="121"/>
      <c r="U51" s="154"/>
      <c r="V51" s="121"/>
      <c r="W51" s="121"/>
      <c r="X51" s="121"/>
      <c r="Y51" s="154"/>
      <c r="Z51" s="121"/>
      <c r="AA51" s="121"/>
      <c r="AB51" s="121"/>
      <c r="AC51" s="154"/>
      <c r="AD51" s="121"/>
      <c r="AE51" s="121"/>
      <c r="AF51" s="121"/>
      <c r="AG51" s="121"/>
      <c r="AH51" s="121">
        <v>1</v>
      </c>
      <c r="AI51" s="121"/>
      <c r="AJ51" s="121"/>
      <c r="AK51" s="154"/>
      <c r="AL51" s="121"/>
      <c r="AM51" s="121"/>
      <c r="AN51" s="121"/>
      <c r="AO51" s="154"/>
      <c r="AP51" s="121"/>
      <c r="AQ51" s="121"/>
      <c r="AR51" s="121"/>
      <c r="AS51" s="154"/>
      <c r="AT51" s="121"/>
      <c r="AU51" s="121"/>
      <c r="AV51" s="121"/>
      <c r="AW51" s="154"/>
      <c r="AX51" s="121"/>
      <c r="AY51" s="121"/>
      <c r="AZ51" s="121"/>
      <c r="BA51" s="154"/>
      <c r="BB51" s="121"/>
      <c r="BC51" s="121"/>
      <c r="BD51" s="121"/>
      <c r="BE51" s="154"/>
      <c r="BF51" s="121">
        <v>1</v>
      </c>
      <c r="BG51" s="121"/>
      <c r="BH51" s="121"/>
      <c r="BI51" s="154"/>
      <c r="BJ51" s="121"/>
      <c r="BK51" s="121"/>
      <c r="BL51" s="121"/>
      <c r="BM51" s="154"/>
      <c r="BN51" s="121"/>
      <c r="BO51" s="121"/>
      <c r="BP51" s="121"/>
      <c r="BQ51" s="154"/>
      <c r="CK51" s="71"/>
      <c r="CL51" s="130"/>
      <c r="CM51" s="130"/>
      <c r="CN51" s="130"/>
      <c r="CO51" s="71"/>
      <c r="CP51" s="130"/>
      <c r="CQ51" s="130"/>
      <c r="CR51" s="130"/>
      <c r="CS51" s="155"/>
      <c r="CT51" s="155"/>
      <c r="CU51" s="155"/>
      <c r="CV51" s="155"/>
      <c r="CW51" s="87"/>
      <c r="CX51" s="87"/>
      <c r="CY51" s="87"/>
      <c r="CZ51" s="87"/>
    </row>
    <row r="52" spans="1:104" ht="13.5" customHeight="1">
      <c r="A52" s="28"/>
      <c r="B52" s="17" t="s">
        <v>246</v>
      </c>
      <c r="C52" s="131" t="s">
        <v>31</v>
      </c>
      <c r="D52" s="121">
        <f t="shared" si="3"/>
        <v>1</v>
      </c>
      <c r="E52" s="121">
        <f t="shared" si="3"/>
      </c>
      <c r="F52" s="121">
        <f t="shared" si="4"/>
      </c>
      <c r="H52" s="151">
        <f>D52*8</f>
        <v>8</v>
      </c>
      <c r="I52" s="75"/>
      <c r="J52" s="121"/>
      <c r="K52" s="121"/>
      <c r="L52" s="121"/>
      <c r="M52" s="154"/>
      <c r="N52" s="121"/>
      <c r="O52" s="121"/>
      <c r="P52" s="121"/>
      <c r="Q52" s="154"/>
      <c r="R52" s="121"/>
      <c r="S52" s="121"/>
      <c r="T52" s="121"/>
      <c r="U52" s="154"/>
      <c r="V52" s="121"/>
      <c r="W52" s="121"/>
      <c r="X52" s="121"/>
      <c r="Y52" s="154"/>
      <c r="Z52" s="121"/>
      <c r="AA52" s="121"/>
      <c r="AB52" s="121"/>
      <c r="AC52" s="154"/>
      <c r="AD52" s="121"/>
      <c r="AE52" s="121"/>
      <c r="AF52" s="121"/>
      <c r="AG52" s="121"/>
      <c r="AH52" s="121"/>
      <c r="AI52" s="121"/>
      <c r="AJ52" s="121"/>
      <c r="AK52" s="154"/>
      <c r="AL52" s="121"/>
      <c r="AM52" s="121"/>
      <c r="AN52" s="121"/>
      <c r="AO52" s="154"/>
      <c r="AP52" s="121"/>
      <c r="AQ52" s="121"/>
      <c r="AR52" s="121"/>
      <c r="AS52" s="154"/>
      <c r="AT52" s="121"/>
      <c r="AU52" s="121"/>
      <c r="AV52" s="121"/>
      <c r="AW52" s="154"/>
      <c r="AX52" s="121"/>
      <c r="AY52" s="121"/>
      <c r="AZ52" s="121"/>
      <c r="BA52" s="154"/>
      <c r="BB52" s="121"/>
      <c r="BC52" s="121"/>
      <c r="BD52" s="121"/>
      <c r="BE52" s="154"/>
      <c r="BF52" s="121">
        <v>1</v>
      </c>
      <c r="BG52" s="121"/>
      <c r="BH52" s="121"/>
      <c r="BI52" s="154"/>
      <c r="BJ52" s="121"/>
      <c r="BK52" s="121"/>
      <c r="BL52" s="121"/>
      <c r="BM52" s="154"/>
      <c r="BN52" s="121"/>
      <c r="BO52" s="121"/>
      <c r="BP52" s="121"/>
      <c r="BQ52" s="154"/>
      <c r="CK52" s="71"/>
      <c r="CL52" s="130"/>
      <c r="CM52" s="130"/>
      <c r="CN52" s="130"/>
      <c r="CO52" s="71"/>
      <c r="CP52" s="130"/>
      <c r="CQ52" s="130"/>
      <c r="CR52" s="130"/>
      <c r="CS52" s="155"/>
      <c r="CT52" s="155"/>
      <c r="CU52" s="155"/>
      <c r="CV52" s="155"/>
      <c r="CW52" s="87"/>
      <c r="CX52" s="87"/>
      <c r="CY52" s="87"/>
      <c r="CZ52" s="87"/>
    </row>
    <row r="53" spans="1:104" ht="13.5" customHeight="1">
      <c r="A53" s="28"/>
      <c r="B53" s="17" t="s">
        <v>158</v>
      </c>
      <c r="C53" s="131" t="s">
        <v>31</v>
      </c>
      <c r="D53" s="121">
        <f t="shared" si="3"/>
        <v>4</v>
      </c>
      <c r="E53" s="121">
        <f t="shared" si="3"/>
        <v>1</v>
      </c>
      <c r="F53" s="121">
        <f t="shared" si="4"/>
      </c>
      <c r="H53" s="151">
        <f>D53*8+E53*12</f>
        <v>44</v>
      </c>
      <c r="I53" s="75"/>
      <c r="J53" s="121">
        <v>1</v>
      </c>
      <c r="K53" s="121"/>
      <c r="L53" s="121"/>
      <c r="M53" s="154"/>
      <c r="N53" s="121"/>
      <c r="O53" s="121"/>
      <c r="P53" s="121"/>
      <c r="Q53" s="154"/>
      <c r="R53" s="121"/>
      <c r="S53" s="121"/>
      <c r="T53" s="121"/>
      <c r="U53" s="154"/>
      <c r="V53" s="121"/>
      <c r="W53" s="121"/>
      <c r="X53" s="121"/>
      <c r="Y53" s="154"/>
      <c r="Z53" s="121"/>
      <c r="AA53" s="121"/>
      <c r="AB53" s="121"/>
      <c r="AC53" s="154"/>
      <c r="AD53" s="121"/>
      <c r="AE53" s="121"/>
      <c r="AF53" s="121"/>
      <c r="AG53" s="121"/>
      <c r="AH53" s="121"/>
      <c r="AI53" s="121"/>
      <c r="AJ53" s="121"/>
      <c r="AK53" s="154"/>
      <c r="AL53" s="121">
        <v>1</v>
      </c>
      <c r="AM53" s="121"/>
      <c r="AN53" s="121"/>
      <c r="AO53" s="154"/>
      <c r="AP53" s="121">
        <v>1</v>
      </c>
      <c r="AQ53" s="121"/>
      <c r="AR53" s="121"/>
      <c r="AS53" s="154"/>
      <c r="AT53" s="121"/>
      <c r="AU53" s="121"/>
      <c r="AV53" s="121"/>
      <c r="AW53" s="154"/>
      <c r="AX53" s="121"/>
      <c r="AY53" s="121"/>
      <c r="AZ53" s="121"/>
      <c r="BA53" s="154"/>
      <c r="BB53" s="121">
        <v>1</v>
      </c>
      <c r="BC53" s="121"/>
      <c r="BD53" s="121"/>
      <c r="BE53" s="154"/>
      <c r="BF53" s="121"/>
      <c r="BG53" s="121"/>
      <c r="BH53" s="121"/>
      <c r="BI53" s="154"/>
      <c r="BJ53" s="121"/>
      <c r="BK53" s="121">
        <v>1</v>
      </c>
      <c r="BL53" s="121"/>
      <c r="BM53" s="154"/>
      <c r="BN53" s="121"/>
      <c r="BO53" s="121"/>
      <c r="BP53" s="121"/>
      <c r="BQ53" s="154"/>
      <c r="CK53" s="71"/>
      <c r="CL53" s="130"/>
      <c r="CM53" s="130"/>
      <c r="CN53" s="130"/>
      <c r="CO53" s="71"/>
      <c r="CP53" s="130"/>
      <c r="CQ53" s="130"/>
      <c r="CR53" s="130"/>
      <c r="CS53" s="155"/>
      <c r="CT53" s="155"/>
      <c r="CU53" s="155"/>
      <c r="CV53" s="155"/>
      <c r="CW53" s="87"/>
      <c r="CX53" s="87"/>
      <c r="CY53" s="87"/>
      <c r="CZ53" s="87"/>
    </row>
    <row r="54" spans="1:104" ht="13.5" customHeight="1">
      <c r="A54" s="28"/>
      <c r="B54" s="17" t="s">
        <v>241</v>
      </c>
      <c r="C54" s="131"/>
      <c r="D54" s="121">
        <f t="shared" si="3"/>
      </c>
      <c r="E54" s="121">
        <f t="shared" si="3"/>
      </c>
      <c r="F54" s="121">
        <f t="shared" si="4"/>
      </c>
      <c r="H54" s="151" t="s">
        <v>15</v>
      </c>
      <c r="I54" s="75"/>
      <c r="J54" s="121"/>
      <c r="K54" s="121"/>
      <c r="L54" s="121"/>
      <c r="M54" s="154"/>
      <c r="N54" s="121"/>
      <c r="O54" s="121"/>
      <c r="P54" s="121"/>
      <c r="Q54" s="154"/>
      <c r="R54" s="121"/>
      <c r="S54" s="121"/>
      <c r="T54" s="121"/>
      <c r="U54" s="154"/>
      <c r="V54" s="121"/>
      <c r="W54" s="121"/>
      <c r="X54" s="121"/>
      <c r="Y54" s="154"/>
      <c r="Z54" s="121"/>
      <c r="AA54" s="121"/>
      <c r="AB54" s="121"/>
      <c r="AC54" s="154"/>
      <c r="AD54" s="121"/>
      <c r="AE54" s="121"/>
      <c r="AF54" s="121"/>
      <c r="AG54" s="121"/>
      <c r="AH54" s="121"/>
      <c r="AI54" s="121"/>
      <c r="AJ54" s="121"/>
      <c r="AK54" s="154"/>
      <c r="AL54" s="121"/>
      <c r="AM54" s="121"/>
      <c r="AN54" s="121"/>
      <c r="AO54" s="154"/>
      <c r="AP54" s="121"/>
      <c r="AQ54" s="121"/>
      <c r="AR54" s="121"/>
      <c r="AS54" s="154"/>
      <c r="AT54" s="121"/>
      <c r="AU54" s="121"/>
      <c r="AV54" s="121"/>
      <c r="AW54" s="154"/>
      <c r="AX54" s="121"/>
      <c r="AY54" s="121"/>
      <c r="AZ54" s="121"/>
      <c r="BA54" s="154"/>
      <c r="BB54" s="121"/>
      <c r="BC54" s="121"/>
      <c r="BD54" s="121"/>
      <c r="BE54" s="154"/>
      <c r="BF54" s="121"/>
      <c r="BG54" s="121"/>
      <c r="BH54" s="121"/>
      <c r="BI54" s="154"/>
      <c r="BJ54" s="121"/>
      <c r="BK54" s="121"/>
      <c r="BL54" s="121"/>
      <c r="BM54" s="154"/>
      <c r="BN54" s="121"/>
      <c r="BO54" s="121"/>
      <c r="BP54" s="121"/>
      <c r="BQ54" s="154"/>
      <c r="CK54" s="71"/>
      <c r="CL54" s="130"/>
      <c r="CM54" s="130"/>
      <c r="CN54" s="130"/>
      <c r="CO54" s="71"/>
      <c r="CP54" s="130"/>
      <c r="CQ54" s="130"/>
      <c r="CR54" s="130"/>
      <c r="CS54" s="155"/>
      <c r="CT54" s="155"/>
      <c r="CU54" s="155"/>
      <c r="CV54" s="155"/>
      <c r="CW54" s="87"/>
      <c r="CX54" s="87"/>
      <c r="CY54" s="87"/>
      <c r="CZ54" s="87"/>
    </row>
    <row r="55" spans="2:104" ht="13.5" customHeight="1">
      <c r="B55" s="44"/>
      <c r="C55" s="156" t="s">
        <v>83</v>
      </c>
      <c r="D55" s="43">
        <f>IF(SUM(D4:D54)&lt;1,"",SUM(D4:D54))</f>
        <v>50</v>
      </c>
      <c r="E55" s="43">
        <f>IF(SUM(E4:E54)&lt;1,"",SUM(E4:E54))</f>
        <v>2</v>
      </c>
      <c r="F55" s="43">
        <f>IF(SUM(F4:F54)&lt;1,"",SUM(F4:F54))</f>
      </c>
      <c r="H55" s="157"/>
      <c r="I55" s="75"/>
      <c r="J55" s="158">
        <f>IF(SUM(J4:J54)&lt;1,"-",SUM(J4:J54))</f>
        <v>3</v>
      </c>
      <c r="K55" s="158" t="str">
        <f>IF(SUM(K4:K54)&lt;1,"-",SUM(K4:K54))</f>
        <v>-</v>
      </c>
      <c r="L55" s="158" t="str">
        <f>IF(SUM(L4:L54)&lt;1,"-",SUM(L4:L54))</f>
        <v>-</v>
      </c>
      <c r="M55" s="159"/>
      <c r="N55" s="158">
        <f>IF(SUM(N4:N54)&lt;1,"-",SUM(N4:N54))</f>
        <v>4</v>
      </c>
      <c r="O55" s="158" t="str">
        <f>IF(SUM(O4:O54)&lt;1,"-",SUM(O4:O54))</f>
        <v>-</v>
      </c>
      <c r="P55" s="158" t="str">
        <f>IF(SUM(P4:P54)&lt;1,"-",SUM(P4:P54))</f>
        <v>-</v>
      </c>
      <c r="Q55" s="159"/>
      <c r="R55" s="158">
        <f>IF(SUM(R4:R54)&lt;1,"-",SUM(R4:R54))</f>
        <v>4</v>
      </c>
      <c r="S55" s="158" t="str">
        <f>IF(SUM(S4:S54)&lt;1,"-",SUM(S4:S54))</f>
        <v>-</v>
      </c>
      <c r="T55" s="158" t="str">
        <f>IF(SUM(T4:T54)&lt;1,"-",SUM(T4:T54))</f>
        <v>-</v>
      </c>
      <c r="U55" s="159"/>
      <c r="V55" s="158">
        <f>IF(SUM(V4:V54)&lt;1,"-",SUM(V4:V54))</f>
        <v>4</v>
      </c>
      <c r="W55" s="158" t="str">
        <f>IF(SUM(W4:W54)&lt;1,"-",SUM(W4:W54))</f>
        <v>-</v>
      </c>
      <c r="X55" s="158" t="str">
        <f>IF(SUM(X4:X54)&lt;1,"-",SUM(X4:X54))</f>
        <v>-</v>
      </c>
      <c r="Y55" s="159"/>
      <c r="Z55" s="158">
        <f>IF(SUM(Z4:Z54)&lt;1,"-",SUM(Z4:Z54))</f>
        <v>2</v>
      </c>
      <c r="AA55" s="158" t="str">
        <f>IF(SUM(AA4:AA54)&lt;1,"-",SUM(AA4:AA54))</f>
        <v>-</v>
      </c>
      <c r="AB55" s="158" t="str">
        <f>IF(SUM(AB4:AB54)&lt;1,"-",SUM(AB4:AB54))</f>
        <v>-</v>
      </c>
      <c r="AC55" s="159"/>
      <c r="AD55" s="158">
        <f>IF(SUM(AD4:AD54)&lt;1,"-",SUM(AD4:AD54))</f>
        <v>1</v>
      </c>
      <c r="AE55" s="158" t="str">
        <f>IF(SUM(AE4:AE54)&lt;1,"-",SUM(AE4:AE54))</f>
        <v>-</v>
      </c>
      <c r="AF55" s="158" t="str">
        <f>IF(SUM(AF4:AF54)&lt;1,"-",SUM(AF4:AF54))</f>
        <v>-</v>
      </c>
      <c r="AG55" s="158"/>
      <c r="AH55" s="158">
        <f>IF(SUM(AH4:AH54)&lt;1,"-",SUM(AH4:AH54))</f>
        <v>5</v>
      </c>
      <c r="AI55" s="158" t="str">
        <f>IF(SUM(AI4:AI54)&lt;1,"-",SUM(AI4:AI54))</f>
        <v>-</v>
      </c>
      <c r="AJ55" s="158" t="str">
        <f>IF(SUM(AJ4:AJ54)&lt;1,"-",SUM(AJ4:AJ54))</f>
        <v>-</v>
      </c>
      <c r="AK55" s="159"/>
      <c r="AL55" s="158">
        <f>IF(SUM(AL4:AL54)&lt;1,"-",SUM(AL4:AL54))</f>
        <v>6</v>
      </c>
      <c r="AM55" s="158" t="str">
        <f>IF(SUM(AM4:AM54)&lt;1,"-",SUM(AM4:AM54))</f>
        <v>-</v>
      </c>
      <c r="AN55" s="158" t="str">
        <f>IF(SUM(AN4:AN54)&lt;1,"-",SUM(AN4:AN54))</f>
        <v>-</v>
      </c>
      <c r="AO55" s="159"/>
      <c r="AP55" s="158">
        <f>IF(SUM(AP4:AP54)&lt;1,"-",SUM(AP4:AP54))</f>
        <v>5</v>
      </c>
      <c r="AQ55" s="158" t="str">
        <f>IF(SUM(AQ4:AQ54)&lt;1,"-",SUM(AQ4:AQ54))</f>
        <v>-</v>
      </c>
      <c r="AR55" s="158" t="str">
        <f>IF(SUM(AR4:AR54)&lt;1,"-",SUM(AR4:AR54))</f>
        <v>-</v>
      </c>
      <c r="AS55" s="159"/>
      <c r="AT55" s="158" t="str">
        <f>IF(SUM(AT4:AT54)&lt;1,"-",SUM(AT4:AT54))</f>
        <v>-</v>
      </c>
      <c r="AU55" s="158" t="str">
        <f>IF(SUM(AU4:AU54)&lt;1,"-",SUM(AU4:AU54))</f>
        <v>-</v>
      </c>
      <c r="AV55" s="158" t="str">
        <f>IF(SUM(AV4:AV54)&lt;1,"-",SUM(AV4:AV54))</f>
        <v>-</v>
      </c>
      <c r="AW55" s="159"/>
      <c r="AX55" s="158">
        <f>IF(SUM(AX4:AX54)&lt;1,"-",SUM(AX4:AX54))</f>
        <v>3</v>
      </c>
      <c r="AY55" s="158" t="str">
        <f>IF(SUM(AY4:AY54)&lt;1,"-",SUM(AY4:AY54))</f>
        <v>-</v>
      </c>
      <c r="AZ55" s="158" t="str">
        <f>IF(SUM(AZ4:AZ54)&lt;1,"-",SUM(AZ4:AZ54))</f>
        <v>-</v>
      </c>
      <c r="BA55" s="159"/>
      <c r="BB55" s="158">
        <f>IF(SUM(BB4:BB54)&lt;1,"-",SUM(BB4:BB54))</f>
        <v>2</v>
      </c>
      <c r="BC55" s="158" t="str">
        <f>IF(SUM(BC4:BC54)&lt;1,"-",SUM(BC4:BC54))</f>
        <v>-</v>
      </c>
      <c r="BD55" s="158" t="str">
        <f>IF(SUM(BD4:BD54)&lt;1,"-",SUM(BD4:BD54))</f>
        <v>-</v>
      </c>
      <c r="BE55" s="159"/>
      <c r="BF55" s="158">
        <f>IF(SUM(BF4:BF54)&lt;1,"-",SUM(BF4:BF54))</f>
        <v>5</v>
      </c>
      <c r="BG55" s="158" t="str">
        <f>IF(SUM(BG4:BG54)&lt;1,"-",SUM(BG4:BG54))</f>
        <v>-</v>
      </c>
      <c r="BH55" s="158" t="str">
        <f>IF(SUM(BH4:BH54)&lt;1,"-",SUM(BH4:BH54))</f>
        <v>-</v>
      </c>
      <c r="BI55" s="159"/>
      <c r="BJ55" s="158">
        <f>IF(SUM(BJ4:BJ54)&lt;1,"-",SUM(BJ4:BJ54))</f>
        <v>6</v>
      </c>
      <c r="BK55" s="158">
        <f>IF(SUM(BK4:BK54)&lt;1,"-",SUM(BK4:BK54))</f>
        <v>1</v>
      </c>
      <c r="BL55" s="158" t="str">
        <f>IF(SUM(BL4:BL54)&lt;1,"-",SUM(BL4:BL54))</f>
        <v>-</v>
      </c>
      <c r="BM55" s="159"/>
      <c r="BN55" s="158" t="str">
        <f>IF(SUM(BN4:BN54)&lt;1,"-",SUM(BN4:BN54))</f>
        <v>-</v>
      </c>
      <c r="BO55" s="158">
        <f>IF(SUM(BO4:BO54)&lt;1,"-",SUM(BO4:BO54))</f>
        <v>1</v>
      </c>
      <c r="BP55" s="158" t="str">
        <f>IF(SUM(BP4:BP54)&lt;1,"-",SUM(BP4:BP54))</f>
        <v>-</v>
      </c>
      <c r="BQ55" s="159"/>
      <c r="CK55" s="116"/>
      <c r="CL55" s="130"/>
      <c r="CM55" s="130"/>
      <c r="CN55" s="130"/>
      <c r="CO55" s="116"/>
      <c r="CP55" s="130"/>
      <c r="CQ55" s="130"/>
      <c r="CR55" s="130"/>
      <c r="CS55" s="160"/>
      <c r="CT55" s="160"/>
      <c r="CU55" s="155"/>
      <c r="CV55" s="160"/>
      <c r="CW55" s="87"/>
      <c r="CX55" s="87"/>
      <c r="CY55" s="87"/>
      <c r="CZ55" s="87"/>
    </row>
    <row r="56" spans="13:80" ht="13.5" customHeight="1">
      <c r="M56" s="97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BN56" s="10"/>
      <c r="BO56" s="10"/>
      <c r="BP56" s="1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2:80" ht="13.5" customHeight="1">
      <c r="B57" s="82" t="s">
        <v>84</v>
      </c>
      <c r="C57" s="87"/>
      <c r="M57" s="97"/>
      <c r="BY57" s="130"/>
      <c r="BZ57" s="130"/>
      <c r="CA57" s="130"/>
      <c r="CB57" s="130"/>
    </row>
    <row r="58" spans="2:80" ht="13.5" customHeight="1">
      <c r="B58" s="89" t="s">
        <v>85</v>
      </c>
      <c r="C58" s="87"/>
      <c r="M58" s="28"/>
      <c r="BY58" s="130"/>
      <c r="BZ58" s="130"/>
      <c r="CA58" s="130"/>
      <c r="CB58" s="130"/>
    </row>
    <row r="59" spans="2:13" ht="13.5" customHeight="1">
      <c r="B59" s="89" t="s">
        <v>86</v>
      </c>
      <c r="C59" s="87"/>
      <c r="M59" s="28"/>
    </row>
    <row r="60" spans="2:13" ht="13.5" customHeight="1">
      <c r="B60" s="324" t="s">
        <v>87</v>
      </c>
      <c r="C60" s="325"/>
      <c r="D60" s="325"/>
      <c r="E60" s="325"/>
      <c r="M60" s="28"/>
    </row>
    <row r="61" spans="2:13" ht="13.5" customHeight="1">
      <c r="B61" s="324" t="s">
        <v>88</v>
      </c>
      <c r="C61" s="323"/>
      <c r="M61" s="28"/>
    </row>
    <row r="62" spans="2:13" ht="13.5" customHeight="1">
      <c r="B62" s="89"/>
      <c r="M62" s="28"/>
    </row>
    <row r="63" spans="2:13" ht="13.5" customHeight="1">
      <c r="B63" s="232"/>
      <c r="M63" s="28"/>
    </row>
    <row r="64" spans="2:13" ht="13.5" customHeight="1">
      <c r="B64" s="233"/>
      <c r="M64" s="28"/>
    </row>
    <row r="65" spans="2:13" ht="13.5" customHeight="1">
      <c r="B65" s="89"/>
      <c r="M65" s="28"/>
    </row>
    <row r="66" spans="2:13" ht="13.5" customHeight="1">
      <c r="B66" s="89"/>
      <c r="M66" s="28"/>
    </row>
    <row r="67" spans="2:13" ht="13.5" customHeight="1">
      <c r="B67" s="89"/>
      <c r="M67" s="28"/>
    </row>
    <row r="68" spans="2:13" ht="13.5" customHeight="1">
      <c r="B68" s="89"/>
      <c r="M68" s="28"/>
    </row>
    <row r="69" spans="2:13" ht="13.5" customHeight="1">
      <c r="B69" s="89"/>
      <c r="M69" s="28"/>
    </row>
    <row r="70" spans="2:13" ht="13.5" customHeight="1">
      <c r="B70" s="89"/>
      <c r="M70" s="28"/>
    </row>
    <row r="71" spans="2:13" ht="13.5" customHeight="1">
      <c r="B71" s="89"/>
      <c r="F71" s="235"/>
      <c r="M71" s="28"/>
    </row>
    <row r="72" spans="2:13" ht="13.5" customHeight="1">
      <c r="B72" s="89"/>
      <c r="M72" s="28"/>
    </row>
    <row r="73" spans="2:13" ht="13.5" customHeight="1">
      <c r="B73" s="89"/>
      <c r="M73" s="28"/>
    </row>
    <row r="74" spans="2:13" ht="13.5" customHeight="1">
      <c r="B74" s="89"/>
      <c r="M74" s="28"/>
    </row>
    <row r="75" spans="2:13" ht="13.5" customHeight="1">
      <c r="B75" s="89"/>
      <c r="M75" s="28"/>
    </row>
    <row r="76" spans="2:13" ht="13.5" customHeight="1">
      <c r="B76" s="89"/>
      <c r="M76" s="28"/>
    </row>
    <row r="77" spans="2:13" ht="13.5" customHeight="1">
      <c r="B77" s="89"/>
      <c r="M77" s="28"/>
    </row>
    <row r="78" spans="2:13" ht="13.5" customHeight="1">
      <c r="B78" s="89"/>
      <c r="M78" s="28"/>
    </row>
    <row r="79" spans="2:13" ht="13.5" customHeight="1">
      <c r="B79" s="89"/>
      <c r="M79" s="28"/>
    </row>
    <row r="80" spans="2:13" ht="13.5" customHeight="1">
      <c r="B80" s="89"/>
      <c r="M80" s="28"/>
    </row>
    <row r="81" spans="2:13" ht="13.5" customHeight="1">
      <c r="B81" s="89"/>
      <c r="M81" s="28"/>
    </row>
    <row r="82" spans="2:13" ht="13.5" customHeight="1">
      <c r="B82" s="89"/>
      <c r="M82" s="28"/>
    </row>
    <row r="83" spans="2:13" ht="13.5" customHeight="1">
      <c r="B83" s="89"/>
      <c r="M83" s="28"/>
    </row>
    <row r="84" spans="2:13" ht="13.5" customHeight="1">
      <c r="B84" s="89"/>
      <c r="M84" s="28"/>
    </row>
    <row r="85" spans="2:13" ht="13.5" customHeight="1">
      <c r="B85" s="89"/>
      <c r="M85" s="28"/>
    </row>
    <row r="86" spans="2:13" ht="13.5" customHeight="1">
      <c r="B86" s="89"/>
      <c r="M86" s="28"/>
    </row>
    <row r="87" spans="2:13" ht="13.5" customHeight="1">
      <c r="B87" s="89"/>
      <c r="M87" s="28"/>
    </row>
    <row r="88" spans="2:13" ht="13.5" customHeight="1">
      <c r="B88" s="89"/>
      <c r="M88" s="28"/>
    </row>
    <row r="89" spans="2:13" ht="13.5" customHeight="1">
      <c r="B89" s="89"/>
      <c r="M89" s="28"/>
    </row>
    <row r="90" spans="2:13" ht="13.5" customHeight="1">
      <c r="B90" s="89"/>
      <c r="M90" s="28"/>
    </row>
    <row r="91" spans="2:13" ht="13.5" customHeight="1">
      <c r="B91" s="89"/>
      <c r="M91" s="28"/>
    </row>
    <row r="92" spans="2:13" ht="13.5" customHeight="1">
      <c r="B92" s="89"/>
      <c r="M92" s="28"/>
    </row>
    <row r="93" spans="2:13" ht="13.5" customHeight="1">
      <c r="B93" s="89"/>
      <c r="M93" s="28"/>
    </row>
    <row r="94" spans="2:13" ht="13.5" customHeight="1">
      <c r="B94" s="89"/>
      <c r="M94" s="28"/>
    </row>
    <row r="95" spans="2:13" ht="13.5" customHeight="1">
      <c r="B95" s="89"/>
      <c r="M95" s="28"/>
    </row>
    <row r="96" spans="2:13" ht="13.5" customHeight="1">
      <c r="B96" s="89"/>
      <c r="M96" s="28"/>
    </row>
    <row r="97" spans="2:13" ht="13.5" customHeight="1">
      <c r="B97" s="89"/>
      <c r="M97" s="28"/>
    </row>
    <row r="98" spans="2:13" ht="13.5" customHeight="1">
      <c r="B98" s="89"/>
      <c r="M98" s="28"/>
    </row>
    <row r="99" spans="2:13" ht="13.5" customHeight="1">
      <c r="B99" s="89"/>
      <c r="M99" s="28"/>
    </row>
    <row r="100" spans="2:3" ht="12.75">
      <c r="B100" s="87"/>
      <c r="C100" s="87"/>
    </row>
    <row r="101" ht="12.75">
      <c r="B101" s="89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mergeCells count="2">
    <mergeCell ref="B60:E60"/>
    <mergeCell ref="B61:C61"/>
  </mergeCells>
  <printOptions/>
  <pageMargins left="0.75" right="0.75" top="1" bottom="1" header="0.5" footer="0.5"/>
  <pageSetup orientation="portrait" paperSize="9" r:id="rId1"/>
  <ignoredErrors>
    <ignoredError sqref="I1:I2 J1:BQ3 B1:H3 BR1:CJ1 CK1:CZ3 A4 CK63:CZ64 C63:BQ64 A75:DG106 DH75:IV65536 B55:B62 B65:B67 DA4:IV4 A118:DG65536 A63:A64 A50 DA50:IV50 BR63:CJ64 DA63:IV64 DA54:IV54 DA65:IV67 BR56:CJ62 BR65:CJ67 A54 A65:A67 C55:BQ62 C65:BQ67 CK55:CZ62 CK65:CZ67 DA1:IV3 A1:A3 A55:A62 DA55:IV62 DA49:IV49 A49 BK54 BK49:BK52 BL49:BQ54 BG49:BJ54 BF49:BF50 BF53:BF54 BC49:BE54 BB49:BB52 BB54 AQ49:BA54 Q4:BA4 AP49:AP52 BC4:BQ4 AM49:AO54 AL49:AL52 AL54 AI49:AK54 AD53:AD54 AE49:AG54 O49:AC54 I49:I54 CK49:CZ54 K49:M54 J54 J49:J52 G4 N50:N54 A68:IV74 G49:G54 A51:A53 I4:M4 AP54 CK4:CZ4 B63:B64 DA51:IV53" evalError="1" formula="1"/>
    <ignoredError sqref="CK107:CZ117 A107:A117 BR107:CJ117 DA107:DG117 B107:B117 J107:BQ117 K5:M48 I107:I117 J53 O4:P48 AD5:AD52 AH5:AH54 AP53 G5:G48 J5:J48 AE5:AG48 C107:H117 AI5:AK48 C4:F54 H4:H54 B4:B54 CK5:CZ48 N4:N49 A5:A48 DH5:IV48 DA5:DG48 BR2:CJ55 AL5:AL48 I3 BK5:BK48 BK53 BG5:BJ48 BF5:BF48 BF51:BF52 BC5:BE48 I5:I48 BB53 BB4:BB48 AQ5:BA48 Q5:AC48 BL5:BQ48 AP5:AP48 AM5:AO48 AL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G14"/>
  <sheetViews>
    <sheetView showGridLines="0" showRowColHeaders="0" workbookViewId="0" topLeftCell="A1">
      <selection activeCell="A113" sqref="A113"/>
    </sheetView>
  </sheetViews>
  <sheetFormatPr defaultColWidth="9.140625" defaultRowHeight="12.75"/>
  <cols>
    <col min="1" max="1" width="1.8515625" style="3" customWidth="1"/>
    <col min="2" max="2" width="4.7109375" style="3" customWidth="1"/>
    <col min="3" max="3" width="5.28125" style="3" customWidth="1"/>
    <col min="4" max="6" width="21.28125" style="3" customWidth="1"/>
    <col min="7" max="7" width="35.00390625" style="3" customWidth="1"/>
    <col min="8" max="16384" width="9.140625" style="3" customWidth="1"/>
  </cols>
  <sheetData>
    <row r="1" ht="13.5" customHeight="1"/>
    <row r="2" spans="2:6" ht="13.5" customHeight="1">
      <c r="B2" s="326" t="s">
        <v>89</v>
      </c>
      <c r="C2" s="327"/>
      <c r="D2" s="327"/>
      <c r="E2" s="328"/>
      <c r="F2" s="329"/>
    </row>
    <row r="3" spans="2:6" ht="3" customHeight="1">
      <c r="B3" s="183"/>
      <c r="C3" s="184"/>
      <c r="D3" s="184"/>
      <c r="E3" s="184"/>
      <c r="F3" s="184"/>
    </row>
    <row r="4" spans="2:6" ht="13.5" customHeight="1">
      <c r="B4" s="185" t="s">
        <v>90</v>
      </c>
      <c r="C4" s="185" t="s">
        <v>91</v>
      </c>
      <c r="D4" s="288" t="s">
        <v>92</v>
      </c>
      <c r="E4" s="330"/>
      <c r="F4" s="4" t="s">
        <v>93</v>
      </c>
    </row>
    <row r="5" spans="2:7" ht="13.5" customHeight="1">
      <c r="B5" s="186">
        <v>1</v>
      </c>
      <c r="C5" s="187"/>
      <c r="D5" s="188"/>
      <c r="E5" s="189"/>
      <c r="F5" s="189"/>
      <c r="G5" s="190"/>
    </row>
    <row r="6" spans="2:7" ht="13.5" customHeight="1">
      <c r="B6" s="191">
        <v>2</v>
      </c>
      <c r="C6" s="60"/>
      <c r="D6" s="189"/>
      <c r="E6" s="188"/>
      <c r="F6" s="189"/>
      <c r="G6" s="192"/>
    </row>
    <row r="7" spans="2:6" ht="13.5" customHeight="1">
      <c r="B7" s="191">
        <v>3</v>
      </c>
      <c r="C7" s="60"/>
      <c r="D7" s="188"/>
      <c r="E7" s="188"/>
      <c r="F7" s="189"/>
    </row>
    <row r="8" spans="2:7" ht="13.5" customHeight="1">
      <c r="B8" s="191">
        <v>4</v>
      </c>
      <c r="C8" s="60"/>
      <c r="D8" s="189"/>
      <c r="E8" s="189"/>
      <c r="F8" s="189"/>
      <c r="G8" s="190"/>
    </row>
    <row r="9" spans="2:7" ht="13.5" customHeight="1">
      <c r="B9" s="191">
        <v>5</v>
      </c>
      <c r="C9" s="60"/>
      <c r="D9" s="188"/>
      <c r="E9" s="188"/>
      <c r="F9" s="189"/>
      <c r="G9" s="192"/>
    </row>
    <row r="10" spans="2:7" ht="13.5" customHeight="1">
      <c r="B10" s="191">
        <v>6</v>
      </c>
      <c r="C10" s="60"/>
      <c r="D10" s="188"/>
      <c r="E10" s="188"/>
      <c r="F10" s="189"/>
      <c r="G10" s="193"/>
    </row>
    <row r="11" spans="2:6" ht="13.5" customHeight="1">
      <c r="B11" s="191">
        <v>7</v>
      </c>
      <c r="C11" s="60"/>
      <c r="D11" s="189"/>
      <c r="E11" s="189"/>
      <c r="F11" s="189"/>
    </row>
    <row r="12" spans="2:6" ht="13.5" customHeight="1">
      <c r="B12" s="191">
        <v>8</v>
      </c>
      <c r="C12" s="60"/>
      <c r="D12" s="188"/>
      <c r="E12" s="188"/>
      <c r="F12" s="189"/>
    </row>
    <row r="13" spans="2:6" ht="13.5" customHeight="1">
      <c r="B13" s="191">
        <v>9</v>
      </c>
      <c r="C13" s="60"/>
      <c r="D13" s="188"/>
      <c r="E13" s="188"/>
      <c r="F13" s="189"/>
    </row>
    <row r="14" spans="2:7" ht="13.5" customHeight="1">
      <c r="B14" s="194">
        <v>10</v>
      </c>
      <c r="C14" s="195"/>
      <c r="D14" s="196"/>
      <c r="E14" s="240"/>
      <c r="F14" s="197"/>
      <c r="G14" s="190"/>
    </row>
  </sheetData>
  <mergeCells count="2">
    <mergeCell ref="B2:F2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N68"/>
  <sheetViews>
    <sheetView showGridLines="0" showRowColHeaders="0" workbookViewId="0" topLeftCell="A1">
      <selection activeCell="A92" sqref="A92"/>
    </sheetView>
  </sheetViews>
  <sheetFormatPr defaultColWidth="9.140625" defaultRowHeight="12" customHeight="1"/>
  <cols>
    <col min="1" max="1" width="4.140625" style="3" customWidth="1"/>
    <col min="2" max="2" width="3.00390625" style="3" customWidth="1"/>
    <col min="3" max="3" width="20.140625" style="3" customWidth="1"/>
    <col min="4" max="4" width="16.7109375" style="3" customWidth="1"/>
    <col min="5" max="5" width="6.421875" style="3" customWidth="1"/>
    <col min="6" max="6" width="3.00390625" style="3" customWidth="1"/>
    <col min="7" max="7" width="1.8515625" style="198" customWidth="1"/>
    <col min="8" max="8" width="3.00390625" style="3" customWidth="1"/>
    <col min="9" max="9" width="20.140625" style="3" customWidth="1"/>
    <col min="10" max="10" width="16.7109375" style="3" customWidth="1"/>
    <col min="11" max="11" width="5.28125" style="3" customWidth="1"/>
    <col min="12" max="12" width="3.00390625" style="3" customWidth="1"/>
    <col min="13" max="13" width="1.8515625" style="3" customWidth="1"/>
    <col min="14" max="14" width="23.00390625" style="3" customWidth="1"/>
    <col min="15" max="16" width="5.28125" style="3" customWidth="1"/>
    <col min="17" max="17" width="3.00390625" style="3" customWidth="1"/>
    <col min="18" max="16384" width="9.140625" style="3" customWidth="1"/>
  </cols>
  <sheetData>
    <row r="1" ht="13.5" customHeight="1"/>
    <row r="2" spans="2:40" ht="13.5" customHeight="1">
      <c r="B2" s="199"/>
      <c r="C2" s="200" t="s">
        <v>13</v>
      </c>
      <c r="D2" s="2"/>
      <c r="E2" s="2"/>
      <c r="F2" s="22"/>
      <c r="G2" s="201"/>
      <c r="H2" s="22"/>
      <c r="I2" s="22"/>
      <c r="J2" s="22"/>
      <c r="K2" s="22"/>
      <c r="L2" s="22"/>
      <c r="M2" s="22"/>
      <c r="N2" s="22"/>
      <c r="O2" s="22"/>
      <c r="P2" s="22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28"/>
      <c r="AN2" s="28"/>
    </row>
    <row r="3" spans="2:31" ht="13.5" customHeight="1">
      <c r="B3" s="215"/>
      <c r="C3" s="95"/>
      <c r="D3" s="95"/>
      <c r="E3" s="95"/>
      <c r="F3" s="216"/>
      <c r="G3" s="75"/>
      <c r="H3" s="215"/>
      <c r="I3" s="95"/>
      <c r="J3" s="95"/>
      <c r="K3" s="95"/>
      <c r="L3" s="216"/>
      <c r="M3" s="22"/>
      <c r="N3" s="22"/>
      <c r="O3" s="22"/>
      <c r="P3" s="22"/>
      <c r="Q3" s="97"/>
      <c r="R3" s="97"/>
      <c r="S3" s="97"/>
      <c r="T3" s="97"/>
      <c r="U3" s="97"/>
      <c r="V3" s="14"/>
      <c r="W3" s="97"/>
      <c r="X3" s="97"/>
      <c r="Y3" s="97"/>
      <c r="Z3" s="97"/>
      <c r="AA3" s="15"/>
      <c r="AB3" s="14"/>
      <c r="AC3" s="97"/>
      <c r="AD3" s="97"/>
      <c r="AE3" s="97"/>
    </row>
    <row r="4" spans="2:31" ht="13.5" customHeight="1">
      <c r="B4" s="217"/>
      <c r="C4" s="218">
        <f>Fixtures!B3</f>
        <v>39208</v>
      </c>
      <c r="D4" s="219"/>
      <c r="E4" s="219"/>
      <c r="F4" s="220"/>
      <c r="G4" s="75"/>
      <c r="H4" s="217"/>
      <c r="I4" s="218">
        <f>Fixtures!B20</f>
        <v>39312</v>
      </c>
      <c r="J4" s="219"/>
      <c r="K4" s="219"/>
      <c r="L4" s="220"/>
      <c r="M4" s="22"/>
      <c r="N4" s="22"/>
      <c r="O4" s="22"/>
      <c r="P4" s="22"/>
      <c r="Q4" s="97"/>
      <c r="R4" s="97"/>
      <c r="S4" s="97"/>
      <c r="T4" s="97"/>
      <c r="U4" s="97"/>
      <c r="V4" s="14"/>
      <c r="W4" s="97"/>
      <c r="X4" s="97"/>
      <c r="Y4" s="97"/>
      <c r="Z4" s="97"/>
      <c r="AA4" s="15"/>
      <c r="AB4" s="15"/>
      <c r="AC4" s="97"/>
      <c r="AD4" s="97"/>
      <c r="AE4" s="97"/>
    </row>
    <row r="5" spans="2:31" ht="13.5" customHeight="1">
      <c r="B5" s="171"/>
      <c r="C5" s="18" t="str">
        <f>Fixtures!C3</f>
        <v>Whitchurch</v>
      </c>
      <c r="D5" s="18" t="s">
        <v>159</v>
      </c>
      <c r="E5" s="202" t="s">
        <v>31</v>
      </c>
      <c r="F5" s="203"/>
      <c r="G5" s="75"/>
      <c r="H5" s="171"/>
      <c r="I5" s="18" t="s">
        <v>261</v>
      </c>
      <c r="J5" s="18" t="s">
        <v>263</v>
      </c>
      <c r="K5" s="202"/>
      <c r="L5" s="211"/>
      <c r="M5" s="22"/>
      <c r="N5" s="22"/>
      <c r="O5" s="22"/>
      <c r="P5" s="22"/>
      <c r="Q5" s="97"/>
      <c r="R5" s="97"/>
      <c r="S5" s="97"/>
      <c r="T5" s="97"/>
      <c r="U5" s="97"/>
      <c r="V5" s="10"/>
      <c r="W5" s="10"/>
      <c r="X5" s="10"/>
      <c r="Y5" s="10"/>
      <c r="Z5" s="10"/>
      <c r="AA5" s="10"/>
      <c r="AB5" s="10"/>
      <c r="AC5" s="97"/>
      <c r="AD5" s="97"/>
      <c r="AE5" s="97"/>
    </row>
    <row r="6" spans="2:31" ht="13.5" customHeight="1">
      <c r="B6" s="171"/>
      <c r="C6" s="18"/>
      <c r="D6" s="204"/>
      <c r="E6" s="202"/>
      <c r="F6" s="203"/>
      <c r="G6" s="75"/>
      <c r="H6" s="171"/>
      <c r="I6" s="18"/>
      <c r="J6" s="18"/>
      <c r="K6" s="202"/>
      <c r="L6" s="211"/>
      <c r="M6" s="22"/>
      <c r="N6" s="22"/>
      <c r="O6" s="22"/>
      <c r="P6" s="22"/>
      <c r="Q6" s="97"/>
      <c r="R6" s="97"/>
      <c r="S6" s="97"/>
      <c r="T6" s="97"/>
      <c r="U6" s="97"/>
      <c r="V6" s="10"/>
      <c r="W6" s="10"/>
      <c r="X6" s="10"/>
      <c r="Y6" s="10"/>
      <c r="Z6" s="10"/>
      <c r="AA6" s="10"/>
      <c r="AB6" s="10"/>
      <c r="AC6" s="97"/>
      <c r="AD6" s="97"/>
      <c r="AE6" s="97"/>
    </row>
    <row r="7" spans="2:31" ht="13.5" customHeight="1">
      <c r="B7" s="217"/>
      <c r="C7" s="218">
        <f>Fixtures!B5</f>
        <v>39222</v>
      </c>
      <c r="D7" s="219"/>
      <c r="E7" s="202"/>
      <c r="F7" s="220"/>
      <c r="G7" s="75"/>
      <c r="H7" s="171"/>
      <c r="I7" s="218">
        <f>Fixtures!B21</f>
        <v>39312</v>
      </c>
      <c r="J7" s="219"/>
      <c r="K7" s="219"/>
      <c r="L7" s="19"/>
      <c r="M7" s="22"/>
      <c r="N7" s="22"/>
      <c r="O7" s="22"/>
      <c r="P7" s="22"/>
      <c r="Q7" s="97"/>
      <c r="R7" s="97"/>
      <c r="S7" s="97"/>
      <c r="T7" s="97"/>
      <c r="U7" s="97"/>
      <c r="V7" s="10"/>
      <c r="W7" s="10"/>
      <c r="X7" s="10"/>
      <c r="Y7" s="10"/>
      <c r="Z7" s="10"/>
      <c r="AA7" s="10"/>
      <c r="AB7" s="10"/>
      <c r="AC7" s="97"/>
      <c r="AD7" s="97"/>
      <c r="AE7" s="97"/>
    </row>
    <row r="8" spans="2:31" ht="13.5" customHeight="1">
      <c r="B8" s="171"/>
      <c r="C8" s="205" t="str">
        <f>Fixtures!C5</f>
        <v>Hampton Wick</v>
      </c>
      <c r="D8" s="18" t="s">
        <v>62</v>
      </c>
      <c r="E8" s="202" t="s">
        <v>31</v>
      </c>
      <c r="F8" s="203"/>
      <c r="G8" s="75"/>
      <c r="H8" s="171"/>
      <c r="I8" s="18" t="s">
        <v>226</v>
      </c>
      <c r="J8" s="18" t="s">
        <v>153</v>
      </c>
      <c r="K8" s="202" t="s">
        <v>31</v>
      </c>
      <c r="L8" s="19"/>
      <c r="M8" s="22"/>
      <c r="N8" s="22"/>
      <c r="O8" s="22"/>
      <c r="P8" s="22"/>
      <c r="Q8" s="97"/>
      <c r="R8" s="97"/>
      <c r="S8" s="97"/>
      <c r="T8" s="97"/>
      <c r="U8" s="97"/>
      <c r="V8" s="10"/>
      <c r="W8" s="10"/>
      <c r="X8" s="10"/>
      <c r="Y8" s="10"/>
      <c r="Z8" s="10"/>
      <c r="AA8" s="10"/>
      <c r="AB8" s="10"/>
      <c r="AC8" s="97"/>
      <c r="AD8" s="97"/>
      <c r="AE8" s="97"/>
    </row>
    <row r="9" spans="2:31" ht="13.5" customHeight="1">
      <c r="B9" s="171"/>
      <c r="C9" s="206"/>
      <c r="D9" s="204"/>
      <c r="E9" s="202"/>
      <c r="F9" s="203"/>
      <c r="G9" s="75"/>
      <c r="H9" s="171"/>
      <c r="I9" s="18"/>
      <c r="J9" s="18"/>
      <c r="K9" s="202"/>
      <c r="L9" s="19"/>
      <c r="M9" s="22"/>
      <c r="N9" s="22"/>
      <c r="O9" s="22"/>
      <c r="P9" s="22"/>
      <c r="Q9" s="97"/>
      <c r="R9" s="97"/>
      <c r="S9" s="97"/>
      <c r="T9" s="97"/>
      <c r="U9" s="97"/>
      <c r="V9" s="10"/>
      <c r="W9" s="10"/>
      <c r="X9" s="10"/>
      <c r="Y9" s="10"/>
      <c r="Z9" s="10"/>
      <c r="AA9" s="10"/>
      <c r="AB9" s="10"/>
      <c r="AC9" s="97"/>
      <c r="AD9" s="97"/>
      <c r="AE9" s="97"/>
    </row>
    <row r="10" spans="2:31" ht="13.5" customHeight="1">
      <c r="B10" s="217"/>
      <c r="C10" s="218">
        <f>Fixtures!B7</f>
        <v>39236</v>
      </c>
      <c r="D10" s="219"/>
      <c r="E10" s="202"/>
      <c r="F10" s="220"/>
      <c r="G10" s="75"/>
      <c r="H10" s="217"/>
      <c r="I10" s="218">
        <f>Fixtures!B22</f>
        <v>39313</v>
      </c>
      <c r="J10" s="18"/>
      <c r="K10" s="202"/>
      <c r="L10" s="19"/>
      <c r="M10" s="22"/>
      <c r="N10" s="22"/>
      <c r="O10" s="22"/>
      <c r="P10" s="22"/>
      <c r="Q10" s="97"/>
      <c r="R10" s="97"/>
      <c r="S10" s="97"/>
      <c r="T10" s="97"/>
      <c r="U10" s="97"/>
      <c r="V10" s="10"/>
      <c r="W10" s="10"/>
      <c r="X10" s="10"/>
      <c r="Y10" s="10"/>
      <c r="Z10" s="10"/>
      <c r="AA10" s="10"/>
      <c r="AB10" s="10"/>
      <c r="AC10" s="97"/>
      <c r="AD10" s="97"/>
      <c r="AE10" s="97"/>
    </row>
    <row r="11" spans="2:31" ht="13.5" customHeight="1">
      <c r="B11" s="171"/>
      <c r="C11" s="205" t="str">
        <f>Fixtures!C7</f>
        <v>Sinjuns Grammarians</v>
      </c>
      <c r="D11" s="18" t="s">
        <v>154</v>
      </c>
      <c r="E11" s="202" t="s">
        <v>31</v>
      </c>
      <c r="F11" s="203"/>
      <c r="G11" s="75"/>
      <c r="H11" s="171"/>
      <c r="I11" s="18" t="s">
        <v>262</v>
      </c>
      <c r="J11" s="18" t="s">
        <v>155</v>
      </c>
      <c r="K11" s="202" t="s">
        <v>156</v>
      </c>
      <c r="L11" s="19"/>
      <c r="M11" s="22"/>
      <c r="N11" s="112" t="s">
        <v>13</v>
      </c>
      <c r="O11" s="207"/>
      <c r="P11" s="208"/>
      <c r="Q11" s="97"/>
      <c r="R11" s="97"/>
      <c r="S11" s="97"/>
      <c r="T11" s="97"/>
      <c r="U11" s="97"/>
      <c r="V11" s="10"/>
      <c r="W11" s="10"/>
      <c r="X11" s="10"/>
      <c r="Y11" s="10"/>
      <c r="Z11" s="10"/>
      <c r="AA11" s="10"/>
      <c r="AB11" s="10"/>
      <c r="AC11" s="97"/>
      <c r="AD11" s="97"/>
      <c r="AE11" s="97"/>
    </row>
    <row r="12" spans="2:31" ht="13.5" customHeight="1">
      <c r="B12" s="171"/>
      <c r="C12" s="206"/>
      <c r="D12" s="204"/>
      <c r="E12" s="209"/>
      <c r="F12" s="203"/>
      <c r="G12" s="75"/>
      <c r="H12" s="171"/>
      <c r="I12" s="18"/>
      <c r="J12" s="18"/>
      <c r="K12" s="202"/>
      <c r="L12" s="19"/>
      <c r="M12" s="22"/>
      <c r="N12" s="17" t="s">
        <v>62</v>
      </c>
      <c r="O12" s="120" t="s">
        <v>31</v>
      </c>
      <c r="P12" s="121">
        <v>2</v>
      </c>
      <c r="Q12" s="97"/>
      <c r="R12" s="97"/>
      <c r="S12" s="97"/>
      <c r="T12" s="97"/>
      <c r="U12" s="97"/>
      <c r="V12" s="10"/>
      <c r="W12" s="10"/>
      <c r="X12" s="10"/>
      <c r="Y12" s="10"/>
      <c r="Z12" s="10"/>
      <c r="AA12" s="10"/>
      <c r="AB12" s="10"/>
      <c r="AC12" s="97"/>
      <c r="AD12" s="97"/>
      <c r="AE12" s="97"/>
    </row>
    <row r="13" spans="2:31" ht="13.5" customHeight="1">
      <c r="B13" s="217"/>
      <c r="C13" s="218">
        <f>Fixtures!B8</f>
        <v>39243</v>
      </c>
      <c r="D13" s="219"/>
      <c r="E13" s="219"/>
      <c r="F13" s="220"/>
      <c r="G13" s="75"/>
      <c r="H13" s="171"/>
      <c r="I13" s="218">
        <f>Fixtures!B23</f>
        <v>39321</v>
      </c>
      <c r="J13" s="18"/>
      <c r="K13" s="202"/>
      <c r="L13" s="19"/>
      <c r="M13" s="22"/>
      <c r="N13" s="17" t="s">
        <v>160</v>
      </c>
      <c r="O13" s="120" t="s">
        <v>27</v>
      </c>
      <c r="P13" s="121">
        <v>2</v>
      </c>
      <c r="Q13" s="97"/>
      <c r="R13" s="97"/>
      <c r="S13" s="97"/>
      <c r="T13" s="97"/>
      <c r="U13" s="97"/>
      <c r="V13" s="10"/>
      <c r="W13" s="10"/>
      <c r="X13" s="10"/>
      <c r="Y13" s="10"/>
      <c r="Z13" s="10"/>
      <c r="AA13" s="10"/>
      <c r="AB13" s="10"/>
      <c r="AC13" s="97"/>
      <c r="AD13" s="97"/>
      <c r="AE13" s="97"/>
    </row>
    <row r="14" spans="2:31" ht="13.5" customHeight="1">
      <c r="B14" s="171"/>
      <c r="C14" s="205" t="str">
        <f>Fixtures!C8</f>
        <v>Wellington Occasionals</v>
      </c>
      <c r="D14" s="18" t="s">
        <v>162</v>
      </c>
      <c r="E14" s="202" t="s">
        <v>27</v>
      </c>
      <c r="F14" s="203"/>
      <c r="G14" s="75"/>
      <c r="H14" s="171"/>
      <c r="I14" s="18" t="str">
        <f>Fixtures!C23</f>
        <v>Hampstead</v>
      </c>
      <c r="J14" s="18" t="s">
        <v>158</v>
      </c>
      <c r="K14" s="202" t="s">
        <v>31</v>
      </c>
      <c r="L14" s="19"/>
      <c r="M14" s="22"/>
      <c r="N14" s="17" t="s">
        <v>153</v>
      </c>
      <c r="O14" s="120" t="s">
        <v>31</v>
      </c>
      <c r="P14" s="121">
        <v>2</v>
      </c>
      <c r="Q14" s="97"/>
      <c r="R14" s="97"/>
      <c r="S14" s="97"/>
      <c r="T14" s="97"/>
      <c r="U14" s="97"/>
      <c r="V14" s="10"/>
      <c r="W14" s="10"/>
      <c r="X14" s="10"/>
      <c r="Y14" s="10"/>
      <c r="Z14" s="10"/>
      <c r="AA14" s="10"/>
      <c r="AB14" s="10"/>
      <c r="AC14" s="97"/>
      <c r="AD14" s="97"/>
      <c r="AE14" s="97"/>
    </row>
    <row r="15" spans="2:31" ht="13.5" customHeight="1">
      <c r="B15" s="171"/>
      <c r="C15" s="206"/>
      <c r="D15" s="18"/>
      <c r="E15" s="18"/>
      <c r="F15" s="203"/>
      <c r="G15" s="75"/>
      <c r="H15" s="171"/>
      <c r="I15" s="18"/>
      <c r="J15" s="18"/>
      <c r="K15" s="202"/>
      <c r="L15" s="19"/>
      <c r="M15" s="22"/>
      <c r="N15" s="17" t="s">
        <v>159</v>
      </c>
      <c r="O15" s="120" t="s">
        <v>31</v>
      </c>
      <c r="P15" s="121">
        <v>2</v>
      </c>
      <c r="Q15" s="97"/>
      <c r="R15" s="97"/>
      <c r="S15" s="97"/>
      <c r="T15" s="97"/>
      <c r="U15" s="97"/>
      <c r="V15" s="10"/>
      <c r="W15" s="10"/>
      <c r="X15" s="10"/>
      <c r="Y15" s="10"/>
      <c r="Z15" s="10"/>
      <c r="AA15" s="10"/>
      <c r="AB15" s="10"/>
      <c r="AC15" s="97"/>
      <c r="AD15" s="97"/>
      <c r="AE15" s="97"/>
    </row>
    <row r="16" spans="2:31" ht="13.5" customHeight="1">
      <c r="B16" s="217"/>
      <c r="C16" s="221">
        <f>Fixtures!B9</f>
        <v>39250</v>
      </c>
      <c r="D16" s="219"/>
      <c r="E16" s="219"/>
      <c r="F16" s="220"/>
      <c r="G16" s="75"/>
      <c r="H16" s="171"/>
      <c r="I16" s="218">
        <f>Fixtures!B24</f>
        <v>39327</v>
      </c>
      <c r="J16" s="18"/>
      <c r="K16" s="202"/>
      <c r="L16" s="19"/>
      <c r="M16" s="22"/>
      <c r="N16" s="17" t="s">
        <v>154</v>
      </c>
      <c r="O16" s="120" t="s">
        <v>31</v>
      </c>
      <c r="P16" s="121">
        <v>1</v>
      </c>
      <c r="Q16" s="97"/>
      <c r="R16" s="97"/>
      <c r="S16" s="97"/>
      <c r="T16" s="97"/>
      <c r="U16" s="97"/>
      <c r="V16" s="10"/>
      <c r="W16" s="10"/>
      <c r="X16" s="10"/>
      <c r="Y16" s="10"/>
      <c r="Z16" s="10"/>
      <c r="AA16" s="10"/>
      <c r="AB16" s="10"/>
      <c r="AC16" s="97"/>
      <c r="AD16" s="97"/>
      <c r="AE16" s="97"/>
    </row>
    <row r="17" spans="2:31" ht="13.5" customHeight="1">
      <c r="B17" s="171"/>
      <c r="C17" s="205" t="str">
        <f>Fixtures!C9</f>
        <v>Old Tenisonians</v>
      </c>
      <c r="D17" s="18" t="s">
        <v>172</v>
      </c>
      <c r="E17" s="202" t="s">
        <v>31</v>
      </c>
      <c r="F17" s="203"/>
      <c r="G17" s="75"/>
      <c r="H17" s="171"/>
      <c r="I17" s="18" t="str">
        <f>Fixtures!C24</f>
        <v>Shamley Green</v>
      </c>
      <c r="J17" s="18" t="s">
        <v>62</v>
      </c>
      <c r="K17" s="202" t="s">
        <v>31</v>
      </c>
      <c r="L17" s="19"/>
      <c r="M17" s="22"/>
      <c r="N17" s="17" t="s">
        <v>162</v>
      </c>
      <c r="O17" s="120" t="s">
        <v>27</v>
      </c>
      <c r="P17" s="121">
        <v>1</v>
      </c>
      <c r="Q17" s="97"/>
      <c r="R17" s="97"/>
      <c r="S17" s="97"/>
      <c r="T17" s="97"/>
      <c r="U17" s="97"/>
      <c r="V17" s="10"/>
      <c r="W17" s="10"/>
      <c r="X17" s="10"/>
      <c r="Y17" s="10"/>
      <c r="Z17" s="10"/>
      <c r="AA17" s="10"/>
      <c r="AB17" s="10"/>
      <c r="AC17" s="97"/>
      <c r="AD17" s="97"/>
      <c r="AE17" s="97"/>
    </row>
    <row r="18" spans="2:31" ht="13.5" customHeight="1">
      <c r="B18" s="171"/>
      <c r="C18" s="206"/>
      <c r="D18" s="204"/>
      <c r="E18" s="204"/>
      <c r="F18" s="203"/>
      <c r="G18" s="75"/>
      <c r="H18" s="171"/>
      <c r="I18" s="18"/>
      <c r="J18" s="18"/>
      <c r="K18" s="202"/>
      <c r="L18" s="19"/>
      <c r="M18" s="22"/>
      <c r="N18" s="17" t="s">
        <v>172</v>
      </c>
      <c r="O18" s="120" t="s">
        <v>31</v>
      </c>
      <c r="P18" s="121">
        <v>1</v>
      </c>
      <c r="Q18" s="97"/>
      <c r="R18" s="97"/>
      <c r="S18" s="97"/>
      <c r="T18" s="97"/>
      <c r="U18" s="97"/>
      <c r="V18" s="10"/>
      <c r="W18" s="10"/>
      <c r="X18" s="10"/>
      <c r="Y18" s="10"/>
      <c r="Z18" s="10"/>
      <c r="AA18" s="10"/>
      <c r="AB18" s="10"/>
      <c r="AC18" s="97"/>
      <c r="AD18" s="97"/>
      <c r="AE18" s="97"/>
    </row>
    <row r="19" spans="2:31" ht="13.5" customHeight="1">
      <c r="B19" s="217"/>
      <c r="C19" s="218">
        <f>Fixtures!B12</f>
        <v>39271</v>
      </c>
      <c r="D19" s="219"/>
      <c r="E19" s="219"/>
      <c r="F19" s="220"/>
      <c r="G19" s="75"/>
      <c r="H19" s="171"/>
      <c r="I19" s="218">
        <f>Fixtures!B25</f>
        <v>39334</v>
      </c>
      <c r="J19" s="18"/>
      <c r="K19" s="202"/>
      <c r="L19" s="19"/>
      <c r="M19" s="22"/>
      <c r="N19" s="17" t="s">
        <v>155</v>
      </c>
      <c r="O19" s="120" t="s">
        <v>156</v>
      </c>
      <c r="P19" s="121">
        <v>1</v>
      </c>
      <c r="Q19" s="97"/>
      <c r="R19" s="97"/>
      <c r="S19" s="97"/>
      <c r="T19" s="97"/>
      <c r="U19" s="97"/>
      <c r="V19" s="10"/>
      <c r="W19" s="10"/>
      <c r="X19" s="10"/>
      <c r="Y19" s="10"/>
      <c r="Z19" s="10"/>
      <c r="AA19" s="10"/>
      <c r="AB19" s="10"/>
      <c r="AC19" s="97"/>
      <c r="AD19" s="97"/>
      <c r="AE19" s="97"/>
    </row>
    <row r="20" spans="2:31" ht="13.5" customHeight="1">
      <c r="B20" s="171"/>
      <c r="C20" s="18" t="str">
        <f>Fixtures!C12</f>
        <v>Barnes</v>
      </c>
      <c r="D20" s="18" t="s">
        <v>160</v>
      </c>
      <c r="E20" s="202" t="s">
        <v>27</v>
      </c>
      <c r="F20" s="203"/>
      <c r="G20" s="75"/>
      <c r="H20" s="171"/>
      <c r="I20" s="18" t="str">
        <f>Fixtures!C25</f>
        <v>Old Woking</v>
      </c>
      <c r="J20" s="18" t="s">
        <v>246</v>
      </c>
      <c r="K20" s="202" t="s">
        <v>31</v>
      </c>
      <c r="L20" s="19"/>
      <c r="M20" s="22"/>
      <c r="N20" s="17" t="s">
        <v>158</v>
      </c>
      <c r="O20" s="120" t="s">
        <v>31</v>
      </c>
      <c r="P20" s="121">
        <v>1</v>
      </c>
      <c r="Q20" s="97"/>
      <c r="R20" s="97"/>
      <c r="S20" s="97"/>
      <c r="T20" s="97"/>
      <c r="U20" s="97"/>
      <c r="V20" s="10"/>
      <c r="W20" s="10"/>
      <c r="X20" s="10"/>
      <c r="Y20" s="10"/>
      <c r="Z20" s="10"/>
      <c r="AA20" s="10"/>
      <c r="AB20" s="10"/>
      <c r="AC20" s="97"/>
      <c r="AD20" s="97"/>
      <c r="AE20" s="97"/>
    </row>
    <row r="21" spans="2:31" ht="13.5" customHeight="1">
      <c r="B21" s="171"/>
      <c r="C21" s="206"/>
      <c r="D21" s="204"/>
      <c r="E21" s="204"/>
      <c r="F21" s="203"/>
      <c r="G21" s="75"/>
      <c r="H21" s="171"/>
      <c r="I21" s="18"/>
      <c r="J21" s="18"/>
      <c r="K21" s="202"/>
      <c r="L21" s="19"/>
      <c r="M21" s="22"/>
      <c r="N21" s="17" t="s">
        <v>246</v>
      </c>
      <c r="O21" s="120" t="s">
        <v>31</v>
      </c>
      <c r="P21" s="121">
        <v>1</v>
      </c>
      <c r="Q21" s="97"/>
      <c r="R21" s="97"/>
      <c r="S21" s="97"/>
      <c r="T21" s="97"/>
      <c r="U21" s="97"/>
      <c r="V21" s="10"/>
      <c r="W21" s="10"/>
      <c r="X21" s="10"/>
      <c r="Y21" s="10"/>
      <c r="Z21" s="10"/>
      <c r="AA21" s="10"/>
      <c r="AB21" s="10"/>
      <c r="AC21" s="97"/>
      <c r="AD21" s="97"/>
      <c r="AE21" s="97"/>
    </row>
    <row r="22" spans="2:31" ht="13.5" customHeight="1">
      <c r="B22" s="217"/>
      <c r="C22" s="218">
        <f>Fixtures!B18</f>
        <v>39299</v>
      </c>
      <c r="D22" s="219"/>
      <c r="E22" s="219"/>
      <c r="F22" s="220"/>
      <c r="G22" s="75"/>
      <c r="H22" s="171"/>
      <c r="I22" s="218">
        <f>Fixtures!B26</f>
        <v>39341</v>
      </c>
      <c r="J22" s="18"/>
      <c r="K22" s="202"/>
      <c r="L22" s="19"/>
      <c r="M22" s="22"/>
      <c r="N22" s="210"/>
      <c r="O22" s="210"/>
      <c r="P22" s="210"/>
      <c r="Q22" s="97"/>
      <c r="R22" s="97"/>
      <c r="S22" s="97"/>
      <c r="T22" s="97"/>
      <c r="U22" s="97"/>
      <c r="V22" s="10"/>
      <c r="W22" s="10"/>
      <c r="X22" s="10"/>
      <c r="Y22" s="10"/>
      <c r="Z22" s="10"/>
      <c r="AA22" s="10"/>
      <c r="AB22" s="10"/>
      <c r="AC22" s="97"/>
      <c r="AD22" s="97"/>
      <c r="AE22" s="97"/>
    </row>
    <row r="23" spans="2:31" ht="13.5" customHeight="1">
      <c r="B23" s="171"/>
      <c r="C23" s="18" t="str">
        <f>Fixtures!C18</f>
        <v>Shepperton</v>
      </c>
      <c r="D23" s="18" t="s">
        <v>153</v>
      </c>
      <c r="E23" s="202" t="s">
        <v>31</v>
      </c>
      <c r="F23" s="203"/>
      <c r="G23" s="75"/>
      <c r="H23" s="171"/>
      <c r="I23" s="18" t="str">
        <f>Fixtures!C26</f>
        <v>Putney</v>
      </c>
      <c r="J23" s="18" t="s">
        <v>160</v>
      </c>
      <c r="K23" s="202" t="s">
        <v>27</v>
      </c>
      <c r="L23" s="19"/>
      <c r="M23" s="22"/>
      <c r="N23" s="10"/>
      <c r="O23" s="10"/>
      <c r="P23" s="10"/>
      <c r="Q23" s="97"/>
      <c r="R23" s="97"/>
      <c r="S23" s="97"/>
      <c r="T23" s="97"/>
      <c r="U23" s="97"/>
      <c r="V23" s="10"/>
      <c r="W23" s="10"/>
      <c r="X23" s="10"/>
      <c r="Y23" s="10"/>
      <c r="Z23" s="10"/>
      <c r="AA23" s="10"/>
      <c r="AB23" s="10"/>
      <c r="AC23" s="97"/>
      <c r="AD23" s="97"/>
      <c r="AE23" s="97"/>
    </row>
    <row r="24" spans="2:31" ht="13.5" customHeight="1">
      <c r="B24" s="171"/>
      <c r="C24" s="206"/>
      <c r="D24" s="206"/>
      <c r="E24" s="206"/>
      <c r="F24" s="203"/>
      <c r="G24" s="75"/>
      <c r="H24" s="171"/>
      <c r="I24" s="18"/>
      <c r="J24" s="18"/>
      <c r="K24" s="202"/>
      <c r="L24" s="19"/>
      <c r="M24" s="22"/>
      <c r="N24" s="10"/>
      <c r="O24" s="10"/>
      <c r="P24" s="10"/>
      <c r="Q24" s="97"/>
      <c r="R24" s="97"/>
      <c r="S24" s="97"/>
      <c r="T24" s="97"/>
      <c r="U24" s="97"/>
      <c r="V24" s="10"/>
      <c r="W24" s="10"/>
      <c r="X24" s="10"/>
      <c r="Y24" s="10"/>
      <c r="Z24" s="10"/>
      <c r="AA24" s="10"/>
      <c r="AB24" s="10"/>
      <c r="AC24" s="97"/>
      <c r="AD24" s="97"/>
      <c r="AE24" s="97"/>
    </row>
    <row r="25" spans="2:31" ht="13.5" customHeight="1">
      <c r="B25" s="217"/>
      <c r="C25" s="218">
        <f>Fixtures!B19</f>
        <v>39306</v>
      </c>
      <c r="D25" s="18"/>
      <c r="E25" s="202"/>
      <c r="F25" s="220"/>
      <c r="G25" s="75"/>
      <c r="H25" s="171"/>
      <c r="I25" s="18"/>
      <c r="J25" s="18"/>
      <c r="K25" s="202"/>
      <c r="L25" s="19"/>
      <c r="M25" s="22"/>
      <c r="N25" s="97"/>
      <c r="O25" s="97"/>
      <c r="P25" s="10"/>
      <c r="Q25" s="97"/>
      <c r="R25" s="97"/>
      <c r="S25" s="97"/>
      <c r="T25" s="97"/>
      <c r="U25" s="97"/>
      <c r="V25" s="10"/>
      <c r="W25" s="10"/>
      <c r="X25" s="10"/>
      <c r="Y25" s="10"/>
      <c r="Z25" s="10"/>
      <c r="AA25" s="10"/>
      <c r="AB25" s="10"/>
      <c r="AC25" s="97"/>
      <c r="AD25" s="97"/>
      <c r="AE25" s="97"/>
    </row>
    <row r="26" spans="2:31" ht="13.5" customHeight="1">
      <c r="B26" s="171"/>
      <c r="C26" s="18" t="str">
        <f>Fixtures!C19</f>
        <v>Caribbean Mixed</v>
      </c>
      <c r="D26" s="18" t="s">
        <v>159</v>
      </c>
      <c r="E26" s="202" t="s">
        <v>31</v>
      </c>
      <c r="F26" s="203"/>
      <c r="G26" s="75"/>
      <c r="H26" s="171"/>
      <c r="I26" s="18"/>
      <c r="J26" s="18"/>
      <c r="K26" s="202"/>
      <c r="L26" s="19"/>
      <c r="M26" s="22"/>
      <c r="N26" s="97"/>
      <c r="O26" s="97"/>
      <c r="P26" s="10"/>
      <c r="Q26" s="97"/>
      <c r="R26" s="97"/>
      <c r="S26" s="97"/>
      <c r="T26" s="97"/>
      <c r="U26" s="97"/>
      <c r="V26" s="10"/>
      <c r="W26" s="10"/>
      <c r="X26" s="10"/>
      <c r="Y26" s="10"/>
      <c r="Z26" s="10"/>
      <c r="AA26" s="10"/>
      <c r="AB26" s="10"/>
      <c r="AC26" s="97"/>
      <c r="AD26" s="97"/>
      <c r="AE26" s="97"/>
    </row>
    <row r="27" spans="2:31" ht="13.5" customHeight="1">
      <c r="B27" s="172"/>
      <c r="C27" s="212"/>
      <c r="D27" s="212"/>
      <c r="E27" s="212"/>
      <c r="F27" s="213"/>
      <c r="G27" s="75"/>
      <c r="H27" s="172"/>
      <c r="I27" s="222"/>
      <c r="J27" s="20"/>
      <c r="K27" s="20"/>
      <c r="L27" s="213"/>
      <c r="M27" s="22"/>
      <c r="N27" s="97"/>
      <c r="O27" s="97"/>
      <c r="P27" s="10"/>
      <c r="Q27" s="97"/>
      <c r="R27" s="97"/>
      <c r="S27" s="97"/>
      <c r="T27" s="97"/>
      <c r="U27" s="97"/>
      <c r="V27" s="10"/>
      <c r="W27" s="10"/>
      <c r="X27" s="10"/>
      <c r="Y27" s="10"/>
      <c r="Z27" s="10"/>
      <c r="AA27" s="10"/>
      <c r="AB27" s="10"/>
      <c r="AC27" s="97"/>
      <c r="AD27" s="97"/>
      <c r="AE27" s="97"/>
    </row>
    <row r="28" spans="7:31" ht="13.5" customHeight="1">
      <c r="G28" s="75"/>
      <c r="H28" s="97"/>
      <c r="I28" s="97"/>
      <c r="J28" s="97"/>
      <c r="K28" s="97"/>
      <c r="L28" s="97"/>
      <c r="M28" s="22"/>
      <c r="N28" s="97"/>
      <c r="O28" s="97"/>
      <c r="P28" s="10"/>
      <c r="Q28" s="97"/>
      <c r="R28" s="97"/>
      <c r="S28" s="97"/>
      <c r="T28" s="97"/>
      <c r="U28" s="97"/>
      <c r="V28" s="10"/>
      <c r="W28" s="10"/>
      <c r="X28" s="10"/>
      <c r="Y28" s="10"/>
      <c r="Z28" s="10"/>
      <c r="AA28" s="10"/>
      <c r="AB28" s="10"/>
      <c r="AC28" s="97"/>
      <c r="AD28" s="97"/>
      <c r="AE28" s="97"/>
    </row>
    <row r="29" spans="7:31" ht="13.5" customHeight="1">
      <c r="G29" s="75"/>
      <c r="H29" s="97"/>
      <c r="I29" s="97"/>
      <c r="J29" s="97"/>
      <c r="K29" s="97"/>
      <c r="L29" s="97"/>
      <c r="M29" s="22"/>
      <c r="N29" s="97"/>
      <c r="O29" s="97"/>
      <c r="P29" s="10"/>
      <c r="Q29" s="97"/>
      <c r="R29" s="97"/>
      <c r="S29" s="97"/>
      <c r="T29" s="97"/>
      <c r="U29" s="97"/>
      <c r="V29" s="10"/>
      <c r="W29" s="10"/>
      <c r="X29" s="10"/>
      <c r="Y29" s="10"/>
      <c r="Z29" s="10"/>
      <c r="AA29" s="10"/>
      <c r="AB29" s="10"/>
      <c r="AC29" s="97"/>
      <c r="AD29" s="97"/>
      <c r="AE29" s="97"/>
    </row>
    <row r="30" spans="7:31" ht="13.5" customHeight="1">
      <c r="G30" s="75"/>
      <c r="H30" s="97"/>
      <c r="I30" s="97"/>
      <c r="J30" s="97"/>
      <c r="K30" s="97"/>
      <c r="L30" s="97"/>
      <c r="M30" s="22"/>
      <c r="N30" s="97"/>
      <c r="O30" s="97"/>
      <c r="P30" s="10"/>
      <c r="Q30" s="97"/>
      <c r="R30" s="97"/>
      <c r="S30" s="97"/>
      <c r="T30" s="97"/>
      <c r="U30" s="97"/>
      <c r="V30" s="10"/>
      <c r="W30" s="10"/>
      <c r="X30" s="10"/>
      <c r="Y30" s="10"/>
      <c r="Z30" s="10"/>
      <c r="AA30" s="10"/>
      <c r="AB30" s="10"/>
      <c r="AC30" s="97"/>
      <c r="AD30" s="97"/>
      <c r="AE30" s="97"/>
    </row>
    <row r="31" spans="7:31" ht="13.5" customHeight="1">
      <c r="G31" s="75"/>
      <c r="H31" s="97"/>
      <c r="I31" s="97"/>
      <c r="J31" s="97"/>
      <c r="K31" s="97"/>
      <c r="L31" s="97"/>
      <c r="M31" s="97"/>
      <c r="N31" s="97"/>
      <c r="O31" s="97"/>
      <c r="P31" s="10"/>
      <c r="Q31" s="97"/>
      <c r="R31" s="97"/>
      <c r="S31" s="97"/>
      <c r="T31" s="97"/>
      <c r="U31" s="97"/>
      <c r="V31" s="10"/>
      <c r="W31" s="10"/>
      <c r="X31" s="10"/>
      <c r="Y31" s="10"/>
      <c r="Z31" s="10"/>
      <c r="AA31" s="10"/>
      <c r="AB31" s="10"/>
      <c r="AC31" s="97"/>
      <c r="AD31" s="97"/>
      <c r="AE31" s="97"/>
    </row>
    <row r="32" spans="7:31" ht="13.5" customHeight="1">
      <c r="G32" s="75"/>
      <c r="H32" s="10"/>
      <c r="I32" s="10"/>
      <c r="J32" s="10"/>
      <c r="K32" s="10"/>
      <c r="L32" s="10"/>
      <c r="M32" s="97"/>
      <c r="N32" s="97"/>
      <c r="O32" s="97"/>
      <c r="P32" s="10"/>
      <c r="Q32" s="97"/>
      <c r="R32" s="97"/>
      <c r="S32" s="97"/>
      <c r="T32" s="97"/>
      <c r="U32" s="97"/>
      <c r="V32" s="10"/>
      <c r="W32" s="10"/>
      <c r="X32" s="10"/>
      <c r="Y32" s="10"/>
      <c r="Z32" s="10"/>
      <c r="AA32" s="10"/>
      <c r="AB32" s="10"/>
      <c r="AC32" s="97"/>
      <c r="AD32" s="97"/>
      <c r="AE32" s="97"/>
    </row>
    <row r="33" spans="7:31" ht="13.5" customHeight="1">
      <c r="G33" s="75"/>
      <c r="H33" s="10"/>
      <c r="I33" s="10"/>
      <c r="J33" s="10"/>
      <c r="K33" s="10"/>
      <c r="L33" s="10"/>
      <c r="M33" s="97"/>
      <c r="N33" s="97"/>
      <c r="O33" s="97"/>
      <c r="P33" s="97"/>
      <c r="Q33" s="97"/>
      <c r="R33" s="97"/>
      <c r="S33" s="97"/>
      <c r="T33" s="97"/>
      <c r="U33" s="97"/>
      <c r="V33" s="10"/>
      <c r="W33" s="10"/>
      <c r="X33" s="10"/>
      <c r="Y33" s="10"/>
      <c r="Z33" s="10"/>
      <c r="AA33" s="10"/>
      <c r="AB33" s="10"/>
      <c r="AC33" s="97"/>
      <c r="AD33" s="97"/>
      <c r="AE33" s="97"/>
    </row>
    <row r="34" spans="7:31" ht="12" customHeight="1">
      <c r="G34" s="75"/>
      <c r="H34" s="10"/>
      <c r="I34" s="10"/>
      <c r="J34" s="10"/>
      <c r="K34" s="10"/>
      <c r="L34" s="10"/>
      <c r="M34" s="97"/>
      <c r="N34" s="10"/>
      <c r="O34" s="10"/>
      <c r="Q34" s="10"/>
      <c r="R34" s="97"/>
      <c r="S34" s="97"/>
      <c r="T34" s="97"/>
      <c r="U34" s="97"/>
      <c r="V34" s="10"/>
      <c r="W34" s="10"/>
      <c r="X34" s="10"/>
      <c r="Y34" s="10"/>
      <c r="Z34" s="10"/>
      <c r="AA34" s="10"/>
      <c r="AB34" s="10"/>
      <c r="AC34" s="97"/>
      <c r="AD34" s="97"/>
      <c r="AE34" s="97"/>
    </row>
    <row r="35" spans="7:31" ht="12" customHeight="1">
      <c r="G35" s="75"/>
      <c r="H35" s="10"/>
      <c r="I35" s="10"/>
      <c r="J35" s="10"/>
      <c r="K35" s="10"/>
      <c r="L35" s="10"/>
      <c r="M35" s="97"/>
      <c r="N35" s="10"/>
      <c r="O35" s="10"/>
      <c r="Q35" s="10"/>
      <c r="R35" s="97"/>
      <c r="S35" s="97"/>
      <c r="T35" s="97"/>
      <c r="U35" s="97"/>
      <c r="V35" s="10"/>
      <c r="W35" s="10"/>
      <c r="X35" s="10"/>
      <c r="Y35" s="10"/>
      <c r="Z35" s="10"/>
      <c r="AA35" s="10"/>
      <c r="AB35" s="10"/>
      <c r="AC35" s="97"/>
      <c r="AD35" s="97"/>
      <c r="AE35" s="97"/>
    </row>
    <row r="36" spans="7:31" ht="12" customHeight="1">
      <c r="G36" s="75"/>
      <c r="H36" s="10"/>
      <c r="I36" s="10"/>
      <c r="J36" s="10"/>
      <c r="K36" s="10"/>
      <c r="L36" s="10"/>
      <c r="M36" s="97"/>
      <c r="N36" s="10"/>
      <c r="O36" s="10"/>
      <c r="Q36" s="10"/>
      <c r="R36" s="97"/>
      <c r="S36" s="97"/>
      <c r="T36" s="97"/>
      <c r="U36" s="97"/>
      <c r="V36" s="10"/>
      <c r="W36" s="10"/>
      <c r="X36" s="10"/>
      <c r="Y36" s="10"/>
      <c r="Z36" s="10"/>
      <c r="AA36" s="10"/>
      <c r="AB36" s="10"/>
      <c r="AC36" s="97"/>
      <c r="AD36" s="97"/>
      <c r="AE36" s="97"/>
    </row>
    <row r="37" spans="7:31" ht="12" customHeight="1">
      <c r="G37" s="97"/>
      <c r="M37" s="97"/>
      <c r="N37" s="10"/>
      <c r="O37" s="10"/>
      <c r="Q37" s="10"/>
      <c r="R37" s="97"/>
      <c r="S37" s="97"/>
      <c r="T37" s="97"/>
      <c r="U37" s="97"/>
      <c r="V37" s="10"/>
      <c r="W37" s="10"/>
      <c r="X37" s="10"/>
      <c r="Y37" s="10"/>
      <c r="Z37" s="10"/>
      <c r="AA37" s="10"/>
      <c r="AB37" s="10"/>
      <c r="AC37" s="97"/>
      <c r="AD37" s="97"/>
      <c r="AE37" s="97"/>
    </row>
    <row r="38" spans="7:31" ht="12" customHeight="1">
      <c r="G38" s="97"/>
      <c r="M38" s="97"/>
      <c r="N38" s="10"/>
      <c r="O38" s="10"/>
      <c r="Q38" s="10"/>
      <c r="R38" s="97"/>
      <c r="S38" s="97"/>
      <c r="T38" s="97"/>
      <c r="U38" s="97"/>
      <c r="V38" s="10"/>
      <c r="W38" s="10"/>
      <c r="X38" s="10"/>
      <c r="Y38" s="10"/>
      <c r="Z38" s="10"/>
      <c r="AA38" s="10"/>
      <c r="AB38" s="10"/>
      <c r="AC38" s="97"/>
      <c r="AD38" s="97"/>
      <c r="AE38" s="97"/>
    </row>
    <row r="39" spans="7:31" ht="12" customHeight="1">
      <c r="G39" s="3"/>
      <c r="M39" s="97"/>
      <c r="Q39" s="10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7:31" ht="12" customHeight="1">
      <c r="G40" s="3"/>
      <c r="M40" s="97"/>
      <c r="Q40" s="10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7:31" ht="12" customHeight="1">
      <c r="G41" s="3"/>
      <c r="M41" s="97"/>
      <c r="Q41" s="10"/>
      <c r="R41" s="12"/>
      <c r="S41" s="12"/>
      <c r="T41" s="12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</row>
    <row r="42" spans="7:31" ht="12" customHeight="1">
      <c r="G42" s="97"/>
      <c r="M42" s="97"/>
      <c r="Q42" s="10"/>
      <c r="R42" s="214"/>
      <c r="S42" s="214"/>
      <c r="T42" s="97"/>
      <c r="U42" s="10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7:31" ht="12" customHeight="1">
      <c r="G43" s="97"/>
      <c r="M43" s="97"/>
      <c r="Q43" s="97"/>
      <c r="R43" s="214"/>
      <c r="S43" s="214"/>
      <c r="T43" s="97"/>
      <c r="U43" s="10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7:31" ht="12" customHeight="1">
      <c r="G44" s="97"/>
      <c r="M44" s="10"/>
      <c r="R44" s="214"/>
      <c r="S44" s="214"/>
      <c r="T44" s="97"/>
      <c r="U44" s="10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7:31" ht="12" customHeight="1">
      <c r="G45" s="97"/>
      <c r="M45" s="10"/>
      <c r="R45" s="214"/>
      <c r="S45" s="214"/>
      <c r="T45" s="97"/>
      <c r="U45" s="10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7:31" ht="12" customHeight="1">
      <c r="G46" s="97"/>
      <c r="M46" s="10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  <row r="47" spans="7:31" ht="12" customHeight="1">
      <c r="G47" s="97"/>
      <c r="M47" s="10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</row>
    <row r="48" spans="7:13" ht="12" customHeight="1">
      <c r="G48" s="97"/>
      <c r="M48" s="10"/>
    </row>
    <row r="49" ht="12" customHeight="1">
      <c r="G49" s="97"/>
    </row>
    <row r="50" ht="12" customHeight="1">
      <c r="G50" s="97"/>
    </row>
    <row r="51" ht="12" customHeight="1">
      <c r="G51" s="97"/>
    </row>
    <row r="52" ht="12" customHeight="1">
      <c r="G52" s="97"/>
    </row>
    <row r="53" ht="12" customHeight="1">
      <c r="G53" s="97"/>
    </row>
    <row r="54" ht="12" customHeight="1">
      <c r="G54" s="10"/>
    </row>
    <row r="55" ht="12" customHeight="1">
      <c r="G55" s="3"/>
    </row>
    <row r="56" ht="12" customHeight="1">
      <c r="G56" s="3"/>
    </row>
    <row r="57" ht="12" customHeight="1">
      <c r="G57" s="3"/>
    </row>
    <row r="58" ht="12" customHeight="1">
      <c r="G58" s="3"/>
    </row>
    <row r="59" ht="12" customHeight="1">
      <c r="G59" s="3"/>
    </row>
    <row r="60" ht="12" customHeight="1">
      <c r="G60" s="3"/>
    </row>
    <row r="61" ht="12" customHeight="1">
      <c r="G61" s="3"/>
    </row>
    <row r="62" ht="12" customHeight="1">
      <c r="G62" s="3"/>
    </row>
    <row r="63" ht="12" customHeight="1">
      <c r="G63" s="3"/>
    </row>
    <row r="64" ht="12" customHeight="1">
      <c r="G64" s="3"/>
    </row>
    <row r="65" ht="12" customHeight="1">
      <c r="G65" s="3"/>
    </row>
    <row r="66" ht="12" customHeight="1">
      <c r="G66" s="3"/>
    </row>
    <row r="67" ht="12" customHeight="1">
      <c r="G67" s="3"/>
    </row>
    <row r="68" ht="12" customHeight="1">
      <c r="G68" s="3"/>
    </row>
  </sheetData>
  <printOptions/>
  <pageMargins left="0.75" right="0.75" top="1" bottom="1" header="0.5" footer="0.5"/>
  <pageSetup orientation="portrait" paperSize="9"/>
  <ignoredErrors>
    <ignoredError sqref="C1:C3 C6 C9 C12 C15 C18 C21 C24 F1:F26 Q1:IV65536 I12 I15 I18 I21 D1:E4 N1:P11 H10:H23 B27:F65536 G1:G29 B1:B26 A1:A65536 G36:G65536 H9:L9 H27:L65536 H1:L2 M1:M65536 N22:P65536 L10:L23 J10:K10 J12:K13 J15:K16 J18:K19 J21:K22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X248"/>
  <sheetViews>
    <sheetView showGridLines="0" showRowColHeaders="0" workbookViewId="0" topLeftCell="A1">
      <pane xSplit="12" ySplit="2" topLeftCell="M3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100" sqref="A100"/>
    </sheetView>
  </sheetViews>
  <sheetFormatPr defaultColWidth="9.140625" defaultRowHeight="12.75"/>
  <cols>
    <col min="1" max="1" width="1.8515625" style="3" customWidth="1"/>
    <col min="2" max="2" width="2.421875" style="3" customWidth="1"/>
    <col min="3" max="3" width="23.57421875" style="3" customWidth="1"/>
    <col min="4" max="4" width="5.28125" style="3" customWidth="1"/>
    <col min="5" max="5" width="4.28125" style="3" customWidth="1"/>
    <col min="6" max="8" width="6.8515625" style="3" customWidth="1"/>
    <col min="9" max="9" width="0.9921875" style="3" customWidth="1"/>
    <col min="10" max="10" width="6.7109375" style="3" customWidth="1"/>
    <col min="11" max="11" width="3.140625" style="3" customWidth="1"/>
    <col min="12" max="12" width="0.42578125" style="3" customWidth="1"/>
    <col min="13" max="13" width="23.57421875" style="3" customWidth="1"/>
    <col min="14" max="14" width="5.28125" style="3" customWidth="1"/>
    <col min="15" max="18" width="4.28125" style="3" customWidth="1"/>
    <col min="19" max="19" width="3.57421875" style="3" customWidth="1"/>
    <col min="20" max="20" width="1.1484375" style="3" customWidth="1"/>
    <col min="21" max="21" width="4.7109375" style="3" customWidth="1"/>
    <col min="22" max="22" width="1.1484375" style="3" customWidth="1"/>
    <col min="23" max="23" width="0.9921875" style="3" customWidth="1"/>
    <col min="24" max="24" width="6.421875" style="3" customWidth="1"/>
    <col min="25" max="25" width="3.140625" style="3" customWidth="1"/>
    <col min="26" max="26" width="23.57421875" style="3" customWidth="1"/>
    <col min="27" max="27" width="5.28125" style="3" customWidth="1"/>
    <col min="28" max="32" width="4.28125" style="3" customWidth="1"/>
    <col min="33" max="33" width="5.28125" style="3" customWidth="1"/>
    <col min="34" max="34" width="4.28125" style="3" customWidth="1"/>
    <col min="35" max="35" width="4.7109375" style="3" customWidth="1"/>
    <col min="36" max="36" width="0.9921875" style="3" customWidth="1"/>
    <col min="37" max="40" width="3.57421875" style="3" customWidth="1"/>
    <col min="41" max="41" width="0.9921875" style="3" customWidth="1"/>
    <col min="42" max="42" width="7.00390625" style="3" customWidth="1"/>
    <col min="43" max="43" width="3.140625" style="3" customWidth="1"/>
    <col min="44" max="44" width="23.57421875" style="3" customWidth="1"/>
    <col min="45" max="45" width="5.28125" style="3" customWidth="1"/>
    <col min="46" max="48" width="3.00390625" style="3" customWidth="1"/>
    <col min="49" max="49" width="0.9921875" style="3" customWidth="1"/>
    <col min="50" max="50" width="6.421875" style="3" customWidth="1"/>
    <col min="51" max="16384" width="9.140625" style="3" customWidth="1"/>
  </cols>
  <sheetData>
    <row r="1" spans="1:50" ht="13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24"/>
      <c r="N1" s="29"/>
      <c r="O1" s="29"/>
      <c r="P1" s="30"/>
      <c r="Q1" s="30"/>
      <c r="R1" s="30"/>
      <c r="S1" s="24"/>
      <c r="T1" s="24"/>
      <c r="U1" s="30"/>
      <c r="V1" s="30"/>
      <c r="W1" s="30"/>
      <c r="X1" s="38" t="s">
        <v>14</v>
      </c>
      <c r="Y1" s="99"/>
      <c r="Z1" s="86"/>
      <c r="AA1" s="86"/>
      <c r="AB1" s="86"/>
      <c r="AC1" s="85"/>
      <c r="AD1" s="85"/>
      <c r="AE1" s="85"/>
      <c r="AF1" s="85"/>
      <c r="AG1" s="43" t="s">
        <v>43</v>
      </c>
      <c r="AH1" s="43" t="s">
        <v>44</v>
      </c>
      <c r="AI1" s="43" t="s">
        <v>45</v>
      </c>
      <c r="AJ1" s="85"/>
      <c r="AK1" s="102" t="s">
        <v>46</v>
      </c>
      <c r="AL1" s="103"/>
      <c r="AM1" s="103"/>
      <c r="AN1" s="104"/>
      <c r="AO1" s="237"/>
      <c r="AP1" s="38" t="s">
        <v>14</v>
      </c>
      <c r="AR1" s="86"/>
      <c r="AS1" s="86"/>
      <c r="AT1" s="86"/>
      <c r="AU1" s="86"/>
      <c r="AV1" s="86"/>
      <c r="AW1" s="86"/>
      <c r="AX1" s="38" t="s">
        <v>14</v>
      </c>
    </row>
    <row r="2" spans="1:50" ht="13.5" customHeight="1">
      <c r="A2" s="28"/>
      <c r="B2" s="41"/>
      <c r="C2" s="331" t="s">
        <v>100</v>
      </c>
      <c r="D2" s="332"/>
      <c r="E2" s="223" t="s">
        <v>18</v>
      </c>
      <c r="F2" s="91" t="s">
        <v>94</v>
      </c>
      <c r="G2" s="91" t="s">
        <v>95</v>
      </c>
      <c r="H2" s="224" t="s">
        <v>96</v>
      </c>
      <c r="I2" s="88"/>
      <c r="J2" s="43" t="s">
        <v>97</v>
      </c>
      <c r="K2" s="225"/>
      <c r="L2" s="22"/>
      <c r="M2" s="41" t="s">
        <v>17</v>
      </c>
      <c r="N2" s="163"/>
      <c r="O2" s="42" t="s">
        <v>18</v>
      </c>
      <c r="P2" s="43" t="s">
        <v>19</v>
      </c>
      <c r="Q2" s="43" t="s">
        <v>20</v>
      </c>
      <c r="R2" s="43" t="s">
        <v>21</v>
      </c>
      <c r="S2" s="44" t="s">
        <v>22</v>
      </c>
      <c r="T2" s="45"/>
      <c r="U2" s="44" t="s">
        <v>23</v>
      </c>
      <c r="V2" s="45"/>
      <c r="W2" s="30"/>
      <c r="X2" s="46" t="s">
        <v>24</v>
      </c>
      <c r="Y2" s="99"/>
      <c r="Z2" s="112" t="s">
        <v>48</v>
      </c>
      <c r="AA2" s="42"/>
      <c r="AB2" s="42" t="s">
        <v>18</v>
      </c>
      <c r="AC2" s="43" t="s">
        <v>49</v>
      </c>
      <c r="AD2" s="43" t="s">
        <v>50</v>
      </c>
      <c r="AE2" s="43" t="s">
        <v>21</v>
      </c>
      <c r="AF2" s="43" t="s">
        <v>51</v>
      </c>
      <c r="AG2" s="43" t="s">
        <v>52</v>
      </c>
      <c r="AH2" s="43" t="s">
        <v>53</v>
      </c>
      <c r="AI2" s="43" t="s">
        <v>23</v>
      </c>
      <c r="AJ2" s="113"/>
      <c r="AK2" s="43" t="s">
        <v>49</v>
      </c>
      <c r="AL2" s="43" t="s">
        <v>50</v>
      </c>
      <c r="AM2" s="43" t="s">
        <v>54</v>
      </c>
      <c r="AN2" s="43" t="s">
        <v>51</v>
      </c>
      <c r="AO2" s="238"/>
      <c r="AP2" s="46" t="s">
        <v>24</v>
      </c>
      <c r="AR2" s="41" t="s">
        <v>79</v>
      </c>
      <c r="AS2" s="162"/>
      <c r="AT2" s="150" t="s">
        <v>80</v>
      </c>
      <c r="AU2" s="150" t="s">
        <v>81</v>
      </c>
      <c r="AV2" s="150" t="s">
        <v>82</v>
      </c>
      <c r="AW2" s="87"/>
      <c r="AX2" s="46" t="s">
        <v>24</v>
      </c>
    </row>
    <row r="3" spans="1:50" ht="13.5" customHeight="1">
      <c r="A3" s="24"/>
      <c r="B3" s="191">
        <v>1</v>
      </c>
      <c r="C3" s="17" t="s">
        <v>154</v>
      </c>
      <c r="D3" s="120" t="s">
        <v>31</v>
      </c>
      <c r="E3" s="68">
        <f aca="true" t="shared" si="0" ref="E3:E34">IF(O3="","-",O3)</f>
        <v>13</v>
      </c>
      <c r="F3" s="68">
        <f aca="true" t="shared" si="1" ref="F3:F34">IF(X3="","-",X3)</f>
        <v>266</v>
      </c>
      <c r="G3" s="68">
        <f aca="true" t="shared" si="2" ref="G3:G34">IF(AP3="","-",AP3)</f>
        <v>223.6</v>
      </c>
      <c r="H3" s="68">
        <f aca="true" t="shared" si="3" ref="H3:H34">IF(AX3="","-",AX3)</f>
        <v>16</v>
      </c>
      <c r="I3" s="88"/>
      <c r="J3" s="58">
        <f aca="true" t="shared" si="4" ref="J3:J34">(IF(AND(F3="-",G3="-",H3="-"),"-",SUM(F3:H3)))</f>
        <v>505.6</v>
      </c>
      <c r="K3" s="69"/>
      <c r="L3" s="75"/>
      <c r="M3" s="17" t="s">
        <v>154</v>
      </c>
      <c r="N3" s="120" t="s">
        <v>31</v>
      </c>
      <c r="O3" s="53">
        <v>13</v>
      </c>
      <c r="P3" s="53">
        <v>9</v>
      </c>
      <c r="Q3" s="53">
        <v>2</v>
      </c>
      <c r="R3" s="53">
        <v>336</v>
      </c>
      <c r="S3" s="54">
        <v>123</v>
      </c>
      <c r="T3" s="53"/>
      <c r="U3" s="55">
        <v>48</v>
      </c>
      <c r="V3" s="53" t="s">
        <v>264</v>
      </c>
      <c r="W3" s="30"/>
      <c r="X3" s="56">
        <v>266</v>
      </c>
      <c r="Z3" s="17" t="s">
        <v>154</v>
      </c>
      <c r="AA3" s="52" t="s">
        <v>31</v>
      </c>
      <c r="AB3" s="68">
        <v>13</v>
      </c>
      <c r="AC3" s="122">
        <v>78</v>
      </c>
      <c r="AD3" s="122">
        <v>9</v>
      </c>
      <c r="AE3" s="122">
        <v>282</v>
      </c>
      <c r="AF3" s="122">
        <v>14</v>
      </c>
      <c r="AG3" s="123">
        <v>5.571428571428571</v>
      </c>
      <c r="AH3" s="123">
        <v>3.6153846153846154</v>
      </c>
      <c r="AI3" s="124">
        <v>20.142857142857142</v>
      </c>
      <c r="AJ3" s="125"/>
      <c r="AK3" s="68">
        <v>13</v>
      </c>
      <c r="AL3" s="53">
        <v>2</v>
      </c>
      <c r="AM3" s="53">
        <v>48</v>
      </c>
      <c r="AN3" s="53">
        <v>3</v>
      </c>
      <c r="AO3" s="75"/>
      <c r="AP3" s="126">
        <v>223.6</v>
      </c>
      <c r="AR3" s="17" t="s">
        <v>154</v>
      </c>
      <c r="AS3" s="52" t="s">
        <v>31</v>
      </c>
      <c r="AT3" s="121">
        <v>2</v>
      </c>
      <c r="AU3" s="121" t="s">
        <v>264</v>
      </c>
      <c r="AV3" s="121" t="s">
        <v>264</v>
      </c>
      <c r="AX3" s="151">
        <v>16</v>
      </c>
    </row>
    <row r="4" spans="1:50" ht="13.5" customHeight="1">
      <c r="A4" s="24"/>
      <c r="B4" s="191">
        <f>B3+1</f>
        <v>2</v>
      </c>
      <c r="C4" s="17" t="s">
        <v>153</v>
      </c>
      <c r="D4" s="120" t="s">
        <v>31</v>
      </c>
      <c r="E4" s="68">
        <f t="shared" si="0"/>
        <v>13</v>
      </c>
      <c r="F4" s="68">
        <f t="shared" si="1"/>
        <v>157</v>
      </c>
      <c r="G4" s="68">
        <f t="shared" si="2"/>
        <v>127</v>
      </c>
      <c r="H4" s="68">
        <f t="shared" si="3"/>
        <v>68</v>
      </c>
      <c r="I4" s="88"/>
      <c r="J4" s="58">
        <f t="shared" si="4"/>
        <v>352</v>
      </c>
      <c r="K4" s="69"/>
      <c r="L4" s="75"/>
      <c r="M4" s="17" t="s">
        <v>153</v>
      </c>
      <c r="N4" s="120" t="s">
        <v>31</v>
      </c>
      <c r="O4" s="53">
        <v>13</v>
      </c>
      <c r="P4" s="53">
        <v>11</v>
      </c>
      <c r="Q4" s="53">
        <v>2</v>
      </c>
      <c r="R4" s="53">
        <v>247</v>
      </c>
      <c r="S4" s="54">
        <v>60</v>
      </c>
      <c r="T4" s="53"/>
      <c r="U4" s="55">
        <v>27.444444444444443</v>
      </c>
      <c r="V4" s="53" t="s">
        <v>264</v>
      </c>
      <c r="W4" s="30"/>
      <c r="X4" s="56">
        <v>157</v>
      </c>
      <c r="Z4" s="17" t="s">
        <v>153</v>
      </c>
      <c r="AA4" s="131" t="s">
        <v>31</v>
      </c>
      <c r="AB4" s="68">
        <v>13</v>
      </c>
      <c r="AC4" s="122">
        <v>10</v>
      </c>
      <c r="AD4" s="122">
        <v>1</v>
      </c>
      <c r="AE4" s="122">
        <v>65</v>
      </c>
      <c r="AF4" s="122">
        <v>7</v>
      </c>
      <c r="AG4" s="123">
        <v>1.4285714285714286</v>
      </c>
      <c r="AH4" s="123">
        <v>6.5</v>
      </c>
      <c r="AI4" s="124">
        <v>9.285714285714286</v>
      </c>
      <c r="AJ4" s="125"/>
      <c r="AK4" s="68">
        <v>5</v>
      </c>
      <c r="AL4" s="53">
        <v>1</v>
      </c>
      <c r="AM4" s="53">
        <v>20</v>
      </c>
      <c r="AN4" s="53">
        <v>4</v>
      </c>
      <c r="AO4" s="75"/>
      <c r="AP4" s="126">
        <v>127</v>
      </c>
      <c r="AR4" s="17" t="s">
        <v>153</v>
      </c>
      <c r="AS4" s="131" t="s">
        <v>31</v>
      </c>
      <c r="AT4" s="121">
        <v>7</v>
      </c>
      <c r="AU4" s="121">
        <v>1</v>
      </c>
      <c r="AV4" s="121" t="s">
        <v>264</v>
      </c>
      <c r="AX4" s="151">
        <v>68</v>
      </c>
    </row>
    <row r="5" spans="1:50" ht="13.5" customHeight="1">
      <c r="A5" s="24"/>
      <c r="B5" s="191">
        <f>B4+1</f>
        <v>3</v>
      </c>
      <c r="C5" s="17" t="s">
        <v>159</v>
      </c>
      <c r="D5" s="120" t="s">
        <v>31</v>
      </c>
      <c r="E5" s="68">
        <f t="shared" si="0"/>
        <v>10</v>
      </c>
      <c r="F5" s="68">
        <f t="shared" si="1"/>
        <v>111</v>
      </c>
      <c r="G5" s="68">
        <f t="shared" si="2"/>
        <v>207.2</v>
      </c>
      <c r="H5" s="68">
        <f t="shared" si="3"/>
        <v>8</v>
      </c>
      <c r="I5" s="88"/>
      <c r="J5" s="58">
        <f t="shared" si="4"/>
        <v>326.2</v>
      </c>
      <c r="K5" s="69"/>
      <c r="L5" s="75"/>
      <c r="M5" s="17" t="s">
        <v>159</v>
      </c>
      <c r="N5" s="120" t="s">
        <v>31</v>
      </c>
      <c r="O5" s="53">
        <v>10</v>
      </c>
      <c r="P5" s="53">
        <v>9</v>
      </c>
      <c r="Q5" s="53">
        <v>6</v>
      </c>
      <c r="R5" s="53">
        <v>141</v>
      </c>
      <c r="S5" s="54">
        <v>36</v>
      </c>
      <c r="T5" s="53" t="s">
        <v>259</v>
      </c>
      <c r="U5" s="55">
        <v>47</v>
      </c>
      <c r="V5" s="53" t="s">
        <v>264</v>
      </c>
      <c r="W5" s="30"/>
      <c r="X5" s="56">
        <v>111</v>
      </c>
      <c r="Z5" s="17" t="s">
        <v>159</v>
      </c>
      <c r="AA5" s="131" t="s">
        <v>31</v>
      </c>
      <c r="AB5" s="68">
        <v>10</v>
      </c>
      <c r="AC5" s="122">
        <v>52</v>
      </c>
      <c r="AD5" s="122">
        <v>4</v>
      </c>
      <c r="AE5" s="122">
        <v>264</v>
      </c>
      <c r="AF5" s="122">
        <v>13</v>
      </c>
      <c r="AG5" s="123">
        <v>4</v>
      </c>
      <c r="AH5" s="123">
        <v>5.076923076923077</v>
      </c>
      <c r="AI5" s="124">
        <v>20.307692307692307</v>
      </c>
      <c r="AJ5" s="125"/>
      <c r="AK5" s="68">
        <v>4</v>
      </c>
      <c r="AL5" s="53">
        <v>0</v>
      </c>
      <c r="AM5" s="53">
        <v>19</v>
      </c>
      <c r="AN5" s="53">
        <v>3</v>
      </c>
      <c r="AO5" s="75"/>
      <c r="AP5" s="126">
        <v>207.2</v>
      </c>
      <c r="AR5" s="17" t="s">
        <v>159</v>
      </c>
      <c r="AS5" s="131" t="s">
        <v>31</v>
      </c>
      <c r="AT5" s="121">
        <v>1</v>
      </c>
      <c r="AU5" s="121" t="s">
        <v>264</v>
      </c>
      <c r="AV5" s="121" t="s">
        <v>264</v>
      </c>
      <c r="AX5" s="151">
        <v>8</v>
      </c>
    </row>
    <row r="6" spans="1:50" ht="13.5" customHeight="1">
      <c r="A6" s="24"/>
      <c r="B6" s="191">
        <f aca="true" t="shared" si="5" ref="B6:B53">B5+1</f>
        <v>4</v>
      </c>
      <c r="C6" s="17" t="s">
        <v>62</v>
      </c>
      <c r="D6" s="120" t="s">
        <v>31</v>
      </c>
      <c r="E6" s="68">
        <f t="shared" si="0"/>
        <v>12</v>
      </c>
      <c r="F6" s="68">
        <f t="shared" si="1"/>
        <v>142</v>
      </c>
      <c r="G6" s="68">
        <f t="shared" si="2"/>
        <v>82.4</v>
      </c>
      <c r="H6" s="68">
        <f t="shared" si="3"/>
        <v>40</v>
      </c>
      <c r="I6" s="88"/>
      <c r="J6" s="58">
        <f t="shared" si="4"/>
        <v>264.4</v>
      </c>
      <c r="K6" s="69"/>
      <c r="L6" s="75"/>
      <c r="M6" s="17" t="s">
        <v>62</v>
      </c>
      <c r="N6" s="120" t="s">
        <v>31</v>
      </c>
      <c r="O6" s="53">
        <v>12</v>
      </c>
      <c r="P6" s="53">
        <v>8</v>
      </c>
      <c r="Q6" s="53">
        <v>3</v>
      </c>
      <c r="R6" s="53">
        <v>192</v>
      </c>
      <c r="S6" s="54">
        <v>115</v>
      </c>
      <c r="T6" s="53"/>
      <c r="U6" s="55">
        <v>38.4</v>
      </c>
      <c r="V6" s="53" t="s">
        <v>264</v>
      </c>
      <c r="W6" s="30"/>
      <c r="X6" s="56">
        <v>142</v>
      </c>
      <c r="Y6" s="24"/>
      <c r="Z6" s="17" t="s">
        <v>62</v>
      </c>
      <c r="AA6" s="131" t="s">
        <v>31</v>
      </c>
      <c r="AB6" s="68">
        <v>12</v>
      </c>
      <c r="AC6" s="122">
        <v>35</v>
      </c>
      <c r="AD6" s="122">
        <v>3</v>
      </c>
      <c r="AE6" s="122">
        <v>188</v>
      </c>
      <c r="AF6" s="122">
        <v>6</v>
      </c>
      <c r="AG6" s="123">
        <v>5.833333333333333</v>
      </c>
      <c r="AH6" s="123">
        <v>5.371428571428571</v>
      </c>
      <c r="AI6" s="124">
        <v>31.333333333333332</v>
      </c>
      <c r="AJ6" s="125"/>
      <c r="AK6" s="68">
        <v>2</v>
      </c>
      <c r="AL6" s="53">
        <v>1</v>
      </c>
      <c r="AM6" s="53">
        <v>4</v>
      </c>
      <c r="AN6" s="53">
        <v>2</v>
      </c>
      <c r="AO6" s="75"/>
      <c r="AP6" s="126">
        <v>82.4</v>
      </c>
      <c r="AR6" s="17" t="s">
        <v>62</v>
      </c>
      <c r="AS6" s="131" t="s">
        <v>31</v>
      </c>
      <c r="AT6" s="121">
        <v>5</v>
      </c>
      <c r="AU6" s="121" t="s">
        <v>264</v>
      </c>
      <c r="AV6" s="121" t="s">
        <v>264</v>
      </c>
      <c r="AX6" s="151">
        <v>40</v>
      </c>
    </row>
    <row r="7" spans="1:50" ht="13.5" customHeight="1">
      <c r="A7" s="24"/>
      <c r="B7" s="191">
        <f t="shared" si="5"/>
        <v>5</v>
      </c>
      <c r="C7" s="17" t="s">
        <v>26</v>
      </c>
      <c r="D7" s="120" t="s">
        <v>27</v>
      </c>
      <c r="E7" s="68">
        <f t="shared" si="0"/>
        <v>5</v>
      </c>
      <c r="F7" s="68">
        <f t="shared" si="1"/>
        <v>229</v>
      </c>
      <c r="G7" s="68" t="str">
        <f t="shared" si="2"/>
        <v>-</v>
      </c>
      <c r="H7" s="68">
        <f t="shared" si="3"/>
        <v>8</v>
      </c>
      <c r="I7" s="88"/>
      <c r="J7" s="58">
        <f t="shared" si="4"/>
        <v>237</v>
      </c>
      <c r="K7" s="69"/>
      <c r="L7" s="75"/>
      <c r="M7" s="17" t="s">
        <v>26</v>
      </c>
      <c r="N7" s="120" t="s">
        <v>27</v>
      </c>
      <c r="O7" s="53">
        <v>5</v>
      </c>
      <c r="P7" s="53">
        <v>5</v>
      </c>
      <c r="Q7" s="53">
        <v>0</v>
      </c>
      <c r="R7" s="53">
        <v>279</v>
      </c>
      <c r="S7" s="54">
        <v>109</v>
      </c>
      <c r="T7" s="53"/>
      <c r="U7" s="55">
        <v>55.8</v>
      </c>
      <c r="V7" s="53" t="s">
        <v>264</v>
      </c>
      <c r="W7" s="30"/>
      <c r="X7" s="56">
        <v>229</v>
      </c>
      <c r="Z7" s="17" t="s">
        <v>26</v>
      </c>
      <c r="AA7" s="131" t="s">
        <v>27</v>
      </c>
      <c r="AB7" s="68"/>
      <c r="AC7" s="122"/>
      <c r="AD7" s="122"/>
      <c r="AE7" s="122"/>
      <c r="AF7" s="122"/>
      <c r="AG7" s="123"/>
      <c r="AH7" s="123"/>
      <c r="AI7" s="124"/>
      <c r="AJ7" s="125"/>
      <c r="AK7" s="68"/>
      <c r="AL7" s="53"/>
      <c r="AM7" s="53"/>
      <c r="AN7" s="53"/>
      <c r="AO7" s="75"/>
      <c r="AP7" s="126"/>
      <c r="AR7" s="17" t="s">
        <v>26</v>
      </c>
      <c r="AS7" s="131" t="s">
        <v>27</v>
      </c>
      <c r="AT7" s="121">
        <v>1</v>
      </c>
      <c r="AU7" s="121" t="s">
        <v>264</v>
      </c>
      <c r="AV7" s="121" t="s">
        <v>264</v>
      </c>
      <c r="AX7" s="151">
        <v>8</v>
      </c>
    </row>
    <row r="8" spans="1:50" ht="13.5" customHeight="1">
      <c r="A8" s="24"/>
      <c r="B8" s="191">
        <f t="shared" si="5"/>
        <v>6</v>
      </c>
      <c r="C8" s="17" t="s">
        <v>160</v>
      </c>
      <c r="D8" s="120" t="s">
        <v>27</v>
      </c>
      <c r="E8" s="68">
        <f t="shared" si="0"/>
        <v>9</v>
      </c>
      <c r="F8" s="68">
        <f t="shared" si="1"/>
        <v>6</v>
      </c>
      <c r="G8" s="68">
        <f t="shared" si="2"/>
        <v>213.8</v>
      </c>
      <c r="H8" s="68">
        <f t="shared" si="3"/>
        <v>16</v>
      </c>
      <c r="I8" s="88"/>
      <c r="J8" s="58">
        <f t="shared" si="4"/>
        <v>235.8</v>
      </c>
      <c r="K8" s="69"/>
      <c r="L8" s="75"/>
      <c r="M8" s="17" t="s">
        <v>160</v>
      </c>
      <c r="N8" s="120" t="s">
        <v>27</v>
      </c>
      <c r="O8" s="53">
        <v>9</v>
      </c>
      <c r="P8" s="53">
        <v>3</v>
      </c>
      <c r="Q8" s="53">
        <v>2</v>
      </c>
      <c r="R8" s="53">
        <v>16</v>
      </c>
      <c r="S8" s="54">
        <v>7</v>
      </c>
      <c r="T8" s="53" t="s">
        <v>259</v>
      </c>
      <c r="U8" s="55">
        <v>16</v>
      </c>
      <c r="V8" s="53" t="s">
        <v>264</v>
      </c>
      <c r="W8" s="30"/>
      <c r="X8" s="56">
        <v>6</v>
      </c>
      <c r="Z8" s="17" t="s">
        <v>160</v>
      </c>
      <c r="AA8" s="131" t="s">
        <v>27</v>
      </c>
      <c r="AB8" s="68">
        <v>9</v>
      </c>
      <c r="AC8" s="122">
        <v>62</v>
      </c>
      <c r="AD8" s="122">
        <v>5</v>
      </c>
      <c r="AE8" s="122">
        <v>331</v>
      </c>
      <c r="AF8" s="122">
        <v>14</v>
      </c>
      <c r="AG8" s="123">
        <v>4.428571428571429</v>
      </c>
      <c r="AH8" s="123">
        <v>5.338709677419355</v>
      </c>
      <c r="AI8" s="124">
        <v>23.642857142857142</v>
      </c>
      <c r="AJ8" s="125"/>
      <c r="AK8" s="68">
        <v>8</v>
      </c>
      <c r="AL8" s="53">
        <v>1</v>
      </c>
      <c r="AM8" s="53">
        <v>36</v>
      </c>
      <c r="AN8" s="53">
        <v>4</v>
      </c>
      <c r="AO8" s="75"/>
      <c r="AP8" s="126">
        <v>213.8</v>
      </c>
      <c r="AR8" s="17" t="s">
        <v>160</v>
      </c>
      <c r="AS8" s="131" t="s">
        <v>27</v>
      </c>
      <c r="AT8" s="121">
        <v>2</v>
      </c>
      <c r="AU8" s="121" t="s">
        <v>264</v>
      </c>
      <c r="AV8" s="121" t="s">
        <v>264</v>
      </c>
      <c r="AX8" s="151">
        <v>16</v>
      </c>
    </row>
    <row r="9" spans="1:50" ht="13.5" customHeight="1">
      <c r="A9" s="24"/>
      <c r="B9" s="191">
        <f t="shared" si="5"/>
        <v>7</v>
      </c>
      <c r="C9" s="17" t="s">
        <v>157</v>
      </c>
      <c r="D9" s="120" t="s">
        <v>31</v>
      </c>
      <c r="E9" s="68">
        <f t="shared" si="0"/>
        <v>6</v>
      </c>
      <c r="F9" s="68">
        <f t="shared" si="1"/>
        <v>69</v>
      </c>
      <c r="G9" s="68">
        <f t="shared" si="2"/>
        <v>115.2</v>
      </c>
      <c r="H9" s="68">
        <f t="shared" si="3"/>
        <v>16</v>
      </c>
      <c r="I9" s="88"/>
      <c r="J9" s="58">
        <f t="shared" si="4"/>
        <v>200.2</v>
      </c>
      <c r="K9" s="69"/>
      <c r="L9" s="75"/>
      <c r="M9" s="17" t="s">
        <v>157</v>
      </c>
      <c r="N9" s="120" t="s">
        <v>31</v>
      </c>
      <c r="O9" s="53">
        <v>6</v>
      </c>
      <c r="P9" s="53">
        <v>5</v>
      </c>
      <c r="Q9" s="53">
        <v>2</v>
      </c>
      <c r="R9" s="53">
        <v>99</v>
      </c>
      <c r="S9" s="54">
        <v>42</v>
      </c>
      <c r="T9" s="53"/>
      <c r="U9" s="55">
        <v>33</v>
      </c>
      <c r="V9" s="53" t="s">
        <v>264</v>
      </c>
      <c r="W9" s="30"/>
      <c r="X9" s="56">
        <v>69</v>
      </c>
      <c r="Z9" s="17" t="s">
        <v>157</v>
      </c>
      <c r="AA9" s="131" t="s">
        <v>31</v>
      </c>
      <c r="AB9" s="68">
        <v>6</v>
      </c>
      <c r="AC9" s="122">
        <v>41</v>
      </c>
      <c r="AD9" s="122">
        <v>4</v>
      </c>
      <c r="AE9" s="122">
        <v>224</v>
      </c>
      <c r="AF9" s="122">
        <v>8</v>
      </c>
      <c r="AG9" s="123">
        <v>5.125</v>
      </c>
      <c r="AH9" s="123">
        <v>5.463414634146342</v>
      </c>
      <c r="AI9" s="124">
        <v>28</v>
      </c>
      <c r="AJ9" s="125"/>
      <c r="AK9" s="68">
        <v>7</v>
      </c>
      <c r="AL9" s="53">
        <v>0</v>
      </c>
      <c r="AM9" s="53">
        <v>46</v>
      </c>
      <c r="AN9" s="53">
        <v>3</v>
      </c>
      <c r="AO9" s="75"/>
      <c r="AP9" s="126">
        <v>115.2</v>
      </c>
      <c r="AR9" s="17" t="s">
        <v>157</v>
      </c>
      <c r="AS9" s="131" t="s">
        <v>31</v>
      </c>
      <c r="AT9" s="121">
        <v>2</v>
      </c>
      <c r="AU9" s="121" t="s">
        <v>264</v>
      </c>
      <c r="AV9" s="121" t="s">
        <v>264</v>
      </c>
      <c r="AX9" s="151">
        <v>16</v>
      </c>
    </row>
    <row r="10" spans="1:50" ht="13.5" customHeight="1">
      <c r="A10" s="24"/>
      <c r="B10" s="191">
        <f t="shared" si="5"/>
        <v>8</v>
      </c>
      <c r="C10" s="17" t="s">
        <v>165</v>
      </c>
      <c r="D10" s="120" t="s">
        <v>27</v>
      </c>
      <c r="E10" s="68">
        <f t="shared" si="0"/>
        <v>8</v>
      </c>
      <c r="F10" s="68">
        <f t="shared" si="1"/>
        <v>122</v>
      </c>
      <c r="G10" s="68" t="str">
        <f t="shared" si="2"/>
        <v>-</v>
      </c>
      <c r="H10" s="68">
        <f t="shared" si="3"/>
        <v>8</v>
      </c>
      <c r="I10" s="88"/>
      <c r="J10" s="58">
        <f t="shared" si="4"/>
        <v>130</v>
      </c>
      <c r="K10" s="69"/>
      <c r="L10" s="75"/>
      <c r="M10" s="17" t="s">
        <v>165</v>
      </c>
      <c r="N10" s="120" t="s">
        <v>27</v>
      </c>
      <c r="O10" s="53">
        <v>8</v>
      </c>
      <c r="P10" s="53">
        <v>8</v>
      </c>
      <c r="Q10" s="53">
        <v>2</v>
      </c>
      <c r="R10" s="53">
        <v>182</v>
      </c>
      <c r="S10" s="54">
        <v>58</v>
      </c>
      <c r="T10" s="53" t="s">
        <v>259</v>
      </c>
      <c r="U10" s="55">
        <v>30.333333333333332</v>
      </c>
      <c r="V10" s="53" t="s">
        <v>264</v>
      </c>
      <c r="W10" s="30"/>
      <c r="X10" s="56">
        <v>122</v>
      </c>
      <c r="Z10" s="17" t="s">
        <v>165</v>
      </c>
      <c r="AA10" s="52" t="s">
        <v>27</v>
      </c>
      <c r="AB10" s="68"/>
      <c r="AC10" s="122"/>
      <c r="AD10" s="122"/>
      <c r="AE10" s="122"/>
      <c r="AF10" s="122"/>
      <c r="AG10" s="123"/>
      <c r="AH10" s="123"/>
      <c r="AI10" s="124"/>
      <c r="AJ10" s="125"/>
      <c r="AK10" s="68"/>
      <c r="AL10" s="53"/>
      <c r="AM10" s="53"/>
      <c r="AN10" s="53"/>
      <c r="AO10" s="75"/>
      <c r="AP10" s="126"/>
      <c r="AR10" s="17" t="s">
        <v>165</v>
      </c>
      <c r="AS10" s="52" t="s">
        <v>27</v>
      </c>
      <c r="AT10" s="121">
        <v>1</v>
      </c>
      <c r="AU10" s="121" t="s">
        <v>264</v>
      </c>
      <c r="AV10" s="121" t="s">
        <v>264</v>
      </c>
      <c r="AX10" s="151">
        <v>8</v>
      </c>
    </row>
    <row r="11" spans="1:50" ht="13.5" customHeight="1">
      <c r="A11" s="24"/>
      <c r="B11" s="191">
        <f t="shared" si="5"/>
        <v>9</v>
      </c>
      <c r="C11" s="17" t="s">
        <v>158</v>
      </c>
      <c r="D11" s="120" t="s">
        <v>31</v>
      </c>
      <c r="E11" s="68">
        <f t="shared" si="0"/>
        <v>12</v>
      </c>
      <c r="F11" s="68">
        <f t="shared" si="1"/>
        <v>64</v>
      </c>
      <c r="G11" s="68" t="str">
        <f t="shared" si="2"/>
        <v>-</v>
      </c>
      <c r="H11" s="68">
        <f t="shared" si="3"/>
        <v>44</v>
      </c>
      <c r="I11" s="88"/>
      <c r="J11" s="58">
        <f t="shared" si="4"/>
        <v>108</v>
      </c>
      <c r="K11" s="69"/>
      <c r="L11" s="75"/>
      <c r="M11" s="17" t="s">
        <v>158</v>
      </c>
      <c r="N11" s="120" t="s">
        <v>31</v>
      </c>
      <c r="O11" s="53">
        <v>12</v>
      </c>
      <c r="P11" s="53">
        <v>10</v>
      </c>
      <c r="Q11" s="53">
        <v>2</v>
      </c>
      <c r="R11" s="53">
        <v>144</v>
      </c>
      <c r="S11" s="54">
        <v>39</v>
      </c>
      <c r="T11" s="53" t="s">
        <v>259</v>
      </c>
      <c r="U11" s="55">
        <v>18</v>
      </c>
      <c r="V11" s="53" t="s">
        <v>264</v>
      </c>
      <c r="W11" s="30"/>
      <c r="X11" s="56">
        <v>64</v>
      </c>
      <c r="Z11" s="17" t="s">
        <v>158</v>
      </c>
      <c r="AA11" s="52" t="s">
        <v>31</v>
      </c>
      <c r="AB11" s="68"/>
      <c r="AC11" s="122"/>
      <c r="AD11" s="122"/>
      <c r="AE11" s="122"/>
      <c r="AF11" s="122"/>
      <c r="AG11" s="123"/>
      <c r="AH11" s="123"/>
      <c r="AI11" s="124"/>
      <c r="AJ11" s="125"/>
      <c r="AK11" s="68"/>
      <c r="AL11" s="53"/>
      <c r="AM11" s="53"/>
      <c r="AN11" s="53"/>
      <c r="AO11" s="75"/>
      <c r="AP11" s="126"/>
      <c r="AR11" s="17" t="s">
        <v>158</v>
      </c>
      <c r="AS11" s="52" t="s">
        <v>31</v>
      </c>
      <c r="AT11" s="121">
        <v>4</v>
      </c>
      <c r="AU11" s="121">
        <v>1</v>
      </c>
      <c r="AV11" s="121" t="s">
        <v>264</v>
      </c>
      <c r="AX11" s="151">
        <v>44</v>
      </c>
    </row>
    <row r="12" spans="1:50" ht="13.5" customHeight="1">
      <c r="A12" s="24"/>
      <c r="B12" s="191">
        <f t="shared" si="5"/>
        <v>10</v>
      </c>
      <c r="C12" s="17" t="s">
        <v>161</v>
      </c>
      <c r="D12" s="120" t="s">
        <v>31</v>
      </c>
      <c r="E12" s="68">
        <f t="shared" si="0"/>
        <v>3</v>
      </c>
      <c r="F12" s="68">
        <f t="shared" si="1"/>
        <v>73</v>
      </c>
      <c r="G12" s="68">
        <f t="shared" si="2"/>
        <v>16.6</v>
      </c>
      <c r="H12" s="68">
        <f t="shared" si="3"/>
        <v>16</v>
      </c>
      <c r="I12" s="88"/>
      <c r="J12" s="58">
        <f t="shared" si="4"/>
        <v>105.6</v>
      </c>
      <c r="K12" s="69"/>
      <c r="L12" s="75"/>
      <c r="M12" s="17" t="s">
        <v>161</v>
      </c>
      <c r="N12" s="120" t="s">
        <v>31</v>
      </c>
      <c r="O12" s="53">
        <v>3</v>
      </c>
      <c r="P12" s="53">
        <v>1</v>
      </c>
      <c r="Q12" s="53">
        <v>0</v>
      </c>
      <c r="R12" s="53">
        <v>83</v>
      </c>
      <c r="S12" s="54">
        <v>83</v>
      </c>
      <c r="T12" s="53"/>
      <c r="U12" s="55">
        <v>83</v>
      </c>
      <c r="V12" s="53" t="s">
        <v>264</v>
      </c>
      <c r="W12" s="30"/>
      <c r="X12" s="56">
        <v>73</v>
      </c>
      <c r="Z12" s="17" t="s">
        <v>161</v>
      </c>
      <c r="AA12" s="131" t="s">
        <v>31</v>
      </c>
      <c r="AB12" s="68">
        <v>3</v>
      </c>
      <c r="AC12" s="122">
        <v>20</v>
      </c>
      <c r="AD12" s="122">
        <v>3</v>
      </c>
      <c r="AE12" s="122">
        <v>117</v>
      </c>
      <c r="AF12" s="122">
        <v>2</v>
      </c>
      <c r="AG12" s="123">
        <v>10</v>
      </c>
      <c r="AH12" s="123">
        <v>5.85</v>
      </c>
      <c r="AI12" s="124">
        <v>58.5</v>
      </c>
      <c r="AJ12" s="125"/>
      <c r="AK12" s="68">
        <v>8</v>
      </c>
      <c r="AL12" s="53">
        <v>3</v>
      </c>
      <c r="AM12" s="53">
        <v>36</v>
      </c>
      <c r="AN12" s="53">
        <v>1</v>
      </c>
      <c r="AO12" s="75"/>
      <c r="AP12" s="126">
        <v>16.6</v>
      </c>
      <c r="AR12" s="17" t="s">
        <v>161</v>
      </c>
      <c r="AS12" s="131" t="s">
        <v>31</v>
      </c>
      <c r="AT12" s="121">
        <v>2</v>
      </c>
      <c r="AU12" s="121" t="s">
        <v>264</v>
      </c>
      <c r="AV12" s="121" t="s">
        <v>264</v>
      </c>
      <c r="AX12" s="151">
        <v>16</v>
      </c>
    </row>
    <row r="13" spans="1:50" ht="13.5" customHeight="1">
      <c r="A13" s="24"/>
      <c r="B13" s="191">
        <f t="shared" si="5"/>
        <v>11</v>
      </c>
      <c r="C13" s="17" t="s">
        <v>242</v>
      </c>
      <c r="D13" s="120"/>
      <c r="E13" s="68">
        <f t="shared" si="0"/>
        <v>1</v>
      </c>
      <c r="F13" s="68">
        <f t="shared" si="1"/>
        <v>58</v>
      </c>
      <c r="G13" s="68">
        <f t="shared" si="2"/>
        <v>36.2</v>
      </c>
      <c r="H13" s="68" t="str">
        <f t="shared" si="3"/>
        <v> </v>
      </c>
      <c r="I13" s="88"/>
      <c r="J13" s="58">
        <f t="shared" si="4"/>
        <v>94.2</v>
      </c>
      <c r="K13" s="69"/>
      <c r="L13" s="75"/>
      <c r="M13" s="17" t="s">
        <v>242</v>
      </c>
      <c r="N13" s="120"/>
      <c r="O13" s="53">
        <v>1</v>
      </c>
      <c r="P13" s="53">
        <v>1</v>
      </c>
      <c r="Q13" s="53">
        <v>0</v>
      </c>
      <c r="R13" s="53">
        <v>68</v>
      </c>
      <c r="S13" s="54">
        <v>68</v>
      </c>
      <c r="T13" s="53"/>
      <c r="U13" s="55">
        <v>68</v>
      </c>
      <c r="V13" s="53" t="s">
        <v>264</v>
      </c>
      <c r="W13" s="30"/>
      <c r="X13" s="56">
        <v>58</v>
      </c>
      <c r="Z13" s="17" t="s">
        <v>242</v>
      </c>
      <c r="AA13" s="131"/>
      <c r="AB13" s="68">
        <v>1</v>
      </c>
      <c r="AC13" s="122">
        <v>6</v>
      </c>
      <c r="AD13" s="122">
        <v>0</v>
      </c>
      <c r="AE13" s="122">
        <v>19</v>
      </c>
      <c r="AF13" s="122">
        <v>2</v>
      </c>
      <c r="AG13" s="123">
        <v>3</v>
      </c>
      <c r="AH13" s="123">
        <v>3.1666666666666665</v>
      </c>
      <c r="AI13" s="124">
        <v>9.5</v>
      </c>
      <c r="AJ13" s="125"/>
      <c r="AK13" s="68">
        <v>6</v>
      </c>
      <c r="AL13" s="53">
        <v>0</v>
      </c>
      <c r="AM13" s="53">
        <v>19</v>
      </c>
      <c r="AN13" s="53">
        <v>2</v>
      </c>
      <c r="AO13" s="75"/>
      <c r="AP13" s="126">
        <v>36.2</v>
      </c>
      <c r="AR13" s="17" t="s">
        <v>242</v>
      </c>
      <c r="AS13" s="131"/>
      <c r="AT13" s="121" t="s">
        <v>264</v>
      </c>
      <c r="AU13" s="121" t="s">
        <v>264</v>
      </c>
      <c r="AV13" s="121" t="s">
        <v>264</v>
      </c>
      <c r="AX13" s="151" t="s">
        <v>15</v>
      </c>
    </row>
    <row r="14" spans="1:50" ht="13.5" customHeight="1">
      <c r="A14" s="24"/>
      <c r="B14" s="191">
        <f t="shared" si="5"/>
        <v>12</v>
      </c>
      <c r="C14" s="17" t="s">
        <v>174</v>
      </c>
      <c r="D14" s="120" t="s">
        <v>31</v>
      </c>
      <c r="E14" s="68">
        <f t="shared" si="0"/>
        <v>1</v>
      </c>
      <c r="F14" s="68">
        <f t="shared" si="1"/>
        <v>82</v>
      </c>
      <c r="G14" s="68" t="str">
        <f t="shared" si="2"/>
        <v>-</v>
      </c>
      <c r="H14" s="68" t="str">
        <f t="shared" si="3"/>
        <v> </v>
      </c>
      <c r="I14" s="88"/>
      <c r="J14" s="58">
        <f t="shared" si="4"/>
        <v>82</v>
      </c>
      <c r="K14" s="69"/>
      <c r="L14" s="75"/>
      <c r="M14" s="17" t="s">
        <v>174</v>
      </c>
      <c r="N14" s="120" t="s">
        <v>31</v>
      </c>
      <c r="O14" s="53">
        <v>1</v>
      </c>
      <c r="P14" s="53">
        <v>1</v>
      </c>
      <c r="Q14" s="53">
        <v>0</v>
      </c>
      <c r="R14" s="53">
        <v>92</v>
      </c>
      <c r="S14" s="54">
        <v>92</v>
      </c>
      <c r="T14" s="53"/>
      <c r="U14" s="55">
        <v>92</v>
      </c>
      <c r="V14" s="53" t="s">
        <v>264</v>
      </c>
      <c r="W14" s="30"/>
      <c r="X14" s="56">
        <v>82</v>
      </c>
      <c r="Z14" s="17" t="s">
        <v>174</v>
      </c>
      <c r="AA14" s="131" t="s">
        <v>31</v>
      </c>
      <c r="AB14" s="68"/>
      <c r="AC14" s="122"/>
      <c r="AD14" s="122"/>
      <c r="AE14" s="122"/>
      <c r="AF14" s="122"/>
      <c r="AG14" s="123"/>
      <c r="AH14" s="123"/>
      <c r="AI14" s="124"/>
      <c r="AJ14" s="125"/>
      <c r="AK14" s="68"/>
      <c r="AL14" s="53"/>
      <c r="AM14" s="53"/>
      <c r="AN14" s="53"/>
      <c r="AO14" s="75"/>
      <c r="AP14" s="126"/>
      <c r="AR14" s="17" t="s">
        <v>174</v>
      </c>
      <c r="AS14" s="131" t="s">
        <v>31</v>
      </c>
      <c r="AT14" s="121" t="s">
        <v>264</v>
      </c>
      <c r="AU14" s="121" t="s">
        <v>264</v>
      </c>
      <c r="AV14" s="121" t="s">
        <v>264</v>
      </c>
      <c r="AX14" s="151" t="s">
        <v>15</v>
      </c>
    </row>
    <row r="15" spans="1:50" ht="13.5" customHeight="1">
      <c r="A15" s="24"/>
      <c r="B15" s="191">
        <f t="shared" si="5"/>
        <v>13</v>
      </c>
      <c r="C15" s="17" t="s">
        <v>244</v>
      </c>
      <c r="D15" s="120" t="s">
        <v>27</v>
      </c>
      <c r="E15" s="68">
        <f t="shared" si="0"/>
        <v>3</v>
      </c>
      <c r="F15" s="68">
        <f t="shared" si="1"/>
        <v>24</v>
      </c>
      <c r="G15" s="68">
        <f t="shared" si="2"/>
        <v>57</v>
      </c>
      <c r="H15" s="68" t="str">
        <f t="shared" si="3"/>
        <v> </v>
      </c>
      <c r="I15" s="88"/>
      <c r="J15" s="58">
        <f t="shared" si="4"/>
        <v>81</v>
      </c>
      <c r="K15" s="69"/>
      <c r="L15" s="75"/>
      <c r="M15" s="17" t="s">
        <v>244</v>
      </c>
      <c r="N15" s="120" t="s">
        <v>27</v>
      </c>
      <c r="O15" s="53">
        <v>3</v>
      </c>
      <c r="P15" s="53">
        <v>1</v>
      </c>
      <c r="Q15" s="53">
        <v>0</v>
      </c>
      <c r="R15" s="53">
        <v>34</v>
      </c>
      <c r="S15" s="54">
        <v>34</v>
      </c>
      <c r="T15" s="53"/>
      <c r="U15" s="55">
        <v>34</v>
      </c>
      <c r="V15" s="53" t="s">
        <v>264</v>
      </c>
      <c r="W15" s="30"/>
      <c r="X15" s="56">
        <v>24</v>
      </c>
      <c r="Z15" s="17" t="s">
        <v>244</v>
      </c>
      <c r="AA15" s="131" t="s">
        <v>27</v>
      </c>
      <c r="AB15" s="68">
        <v>3</v>
      </c>
      <c r="AC15" s="122">
        <v>4</v>
      </c>
      <c r="AD15" s="122">
        <v>0</v>
      </c>
      <c r="AE15" s="122">
        <v>15</v>
      </c>
      <c r="AF15" s="122">
        <v>3</v>
      </c>
      <c r="AG15" s="123">
        <v>1.3333333333333333</v>
      </c>
      <c r="AH15" s="123">
        <v>3.75</v>
      </c>
      <c r="AI15" s="124">
        <v>5</v>
      </c>
      <c r="AJ15" s="125"/>
      <c r="AK15" s="68">
        <v>4</v>
      </c>
      <c r="AL15" s="53">
        <v>0</v>
      </c>
      <c r="AM15" s="53">
        <v>15</v>
      </c>
      <c r="AN15" s="53">
        <v>3</v>
      </c>
      <c r="AO15" s="75"/>
      <c r="AP15" s="126">
        <v>57</v>
      </c>
      <c r="AR15" s="17" t="s">
        <v>244</v>
      </c>
      <c r="AS15" s="131" t="s">
        <v>27</v>
      </c>
      <c r="AT15" s="121" t="s">
        <v>264</v>
      </c>
      <c r="AU15" s="121" t="s">
        <v>264</v>
      </c>
      <c r="AV15" s="121" t="s">
        <v>264</v>
      </c>
      <c r="AX15" s="151" t="s">
        <v>15</v>
      </c>
    </row>
    <row r="16" spans="1:50" ht="13.5" customHeight="1">
      <c r="A16" s="24"/>
      <c r="B16" s="191">
        <f t="shared" si="5"/>
        <v>14</v>
      </c>
      <c r="C16" s="17" t="s">
        <v>164</v>
      </c>
      <c r="D16" s="120" t="s">
        <v>27</v>
      </c>
      <c r="E16" s="68">
        <f t="shared" si="0"/>
        <v>2</v>
      </c>
      <c r="F16" s="68">
        <f t="shared" si="1"/>
        <v>5</v>
      </c>
      <c r="G16" s="68">
        <f t="shared" si="2"/>
        <v>70.2</v>
      </c>
      <c r="H16" s="68" t="str">
        <f t="shared" si="3"/>
        <v> </v>
      </c>
      <c r="I16" s="88"/>
      <c r="J16" s="58">
        <f t="shared" si="4"/>
        <v>75.2</v>
      </c>
      <c r="K16" s="69"/>
      <c r="L16" s="75"/>
      <c r="M16" s="17" t="s">
        <v>164</v>
      </c>
      <c r="N16" s="120" t="s">
        <v>27</v>
      </c>
      <c r="O16" s="53">
        <v>2</v>
      </c>
      <c r="P16" s="53">
        <v>2</v>
      </c>
      <c r="Q16" s="53">
        <v>1</v>
      </c>
      <c r="R16" s="53">
        <v>15</v>
      </c>
      <c r="S16" s="54">
        <v>15</v>
      </c>
      <c r="T16" s="53"/>
      <c r="U16" s="55">
        <v>15</v>
      </c>
      <c r="V16" s="53" t="s">
        <v>264</v>
      </c>
      <c r="W16" s="30"/>
      <c r="X16" s="56">
        <v>5</v>
      </c>
      <c r="Z16" s="17" t="s">
        <v>164</v>
      </c>
      <c r="AA16" s="52" t="s">
        <v>27</v>
      </c>
      <c r="AB16" s="68">
        <v>2</v>
      </c>
      <c r="AC16" s="122">
        <v>6</v>
      </c>
      <c r="AD16" s="122">
        <v>0</v>
      </c>
      <c r="AE16" s="122">
        <v>49</v>
      </c>
      <c r="AF16" s="122">
        <v>4</v>
      </c>
      <c r="AG16" s="123">
        <v>1.5</v>
      </c>
      <c r="AH16" s="123">
        <v>8.166666666666666</v>
      </c>
      <c r="AI16" s="124">
        <v>12.25</v>
      </c>
      <c r="AJ16" s="125"/>
      <c r="AK16" s="68">
        <v>4</v>
      </c>
      <c r="AL16" s="53">
        <v>0</v>
      </c>
      <c r="AM16" s="53">
        <v>32</v>
      </c>
      <c r="AN16" s="53">
        <v>2</v>
      </c>
      <c r="AO16" s="75"/>
      <c r="AP16" s="126">
        <v>70.2</v>
      </c>
      <c r="AR16" s="17" t="s">
        <v>164</v>
      </c>
      <c r="AS16" s="52" t="s">
        <v>27</v>
      </c>
      <c r="AT16" s="121" t="s">
        <v>264</v>
      </c>
      <c r="AU16" s="121" t="s">
        <v>264</v>
      </c>
      <c r="AV16" s="121" t="s">
        <v>264</v>
      </c>
      <c r="AX16" s="151" t="s">
        <v>15</v>
      </c>
    </row>
    <row r="17" spans="1:50" ht="13.5" customHeight="1">
      <c r="A17" s="24"/>
      <c r="B17" s="191">
        <f t="shared" si="5"/>
        <v>15</v>
      </c>
      <c r="C17" s="17" t="s">
        <v>70</v>
      </c>
      <c r="D17" s="120" t="s">
        <v>27</v>
      </c>
      <c r="E17" s="68">
        <f t="shared" si="0"/>
        <v>2</v>
      </c>
      <c r="F17" s="68">
        <f t="shared" si="1"/>
        <v>55</v>
      </c>
      <c r="G17" s="68">
        <f t="shared" si="2"/>
        <v>16.8</v>
      </c>
      <c r="H17" s="68" t="str">
        <f t="shared" si="3"/>
        <v> </v>
      </c>
      <c r="I17" s="88"/>
      <c r="J17" s="58">
        <f t="shared" si="4"/>
        <v>71.8</v>
      </c>
      <c r="K17" s="69"/>
      <c r="L17" s="75"/>
      <c r="M17" s="17" t="s">
        <v>70</v>
      </c>
      <c r="N17" s="120" t="s">
        <v>27</v>
      </c>
      <c r="O17" s="53">
        <v>2</v>
      </c>
      <c r="P17" s="53">
        <v>1</v>
      </c>
      <c r="Q17" s="53">
        <v>0</v>
      </c>
      <c r="R17" s="53">
        <v>65</v>
      </c>
      <c r="S17" s="54">
        <v>65</v>
      </c>
      <c r="T17" s="53"/>
      <c r="U17" s="55">
        <v>65</v>
      </c>
      <c r="V17" s="53" t="s">
        <v>264</v>
      </c>
      <c r="W17" s="30"/>
      <c r="X17" s="56">
        <v>55</v>
      </c>
      <c r="Z17" s="17" t="s">
        <v>70</v>
      </c>
      <c r="AA17" s="131" t="s">
        <v>27</v>
      </c>
      <c r="AB17" s="68">
        <v>2</v>
      </c>
      <c r="AC17" s="122">
        <v>4</v>
      </c>
      <c r="AD17" s="122">
        <v>2</v>
      </c>
      <c r="AE17" s="122">
        <v>16</v>
      </c>
      <c r="AF17" s="122">
        <v>1</v>
      </c>
      <c r="AG17" s="123">
        <v>4</v>
      </c>
      <c r="AH17" s="123">
        <v>4</v>
      </c>
      <c r="AI17" s="124">
        <v>16</v>
      </c>
      <c r="AJ17" s="125"/>
      <c r="AK17" s="68">
        <v>4</v>
      </c>
      <c r="AL17" s="53">
        <v>2</v>
      </c>
      <c r="AM17" s="53">
        <v>16</v>
      </c>
      <c r="AN17" s="53">
        <v>1</v>
      </c>
      <c r="AO17" s="75"/>
      <c r="AP17" s="126">
        <v>16.8</v>
      </c>
      <c r="AR17" s="17" t="s">
        <v>70</v>
      </c>
      <c r="AS17" s="131" t="s">
        <v>27</v>
      </c>
      <c r="AT17" s="121" t="s">
        <v>264</v>
      </c>
      <c r="AU17" s="121" t="s">
        <v>264</v>
      </c>
      <c r="AV17" s="121" t="s">
        <v>264</v>
      </c>
      <c r="AX17" s="151" t="s">
        <v>15</v>
      </c>
    </row>
    <row r="18" spans="1:50" ht="13.5" customHeight="1">
      <c r="A18" s="24"/>
      <c r="B18" s="191">
        <f t="shared" si="5"/>
        <v>16</v>
      </c>
      <c r="C18" s="17" t="s">
        <v>260</v>
      </c>
      <c r="D18" s="120" t="s">
        <v>31</v>
      </c>
      <c r="E18" s="68">
        <f t="shared" si="0"/>
        <v>1</v>
      </c>
      <c r="F18" s="68">
        <f t="shared" si="1"/>
        <v>27</v>
      </c>
      <c r="G18" s="68">
        <f t="shared" si="2"/>
        <v>14.2</v>
      </c>
      <c r="H18" s="68">
        <f t="shared" si="3"/>
        <v>8</v>
      </c>
      <c r="I18" s="88"/>
      <c r="J18" s="58">
        <f t="shared" si="4"/>
        <v>49.2</v>
      </c>
      <c r="K18" s="69"/>
      <c r="L18" s="75"/>
      <c r="M18" s="17" t="s">
        <v>260</v>
      </c>
      <c r="N18" s="120" t="s">
        <v>31</v>
      </c>
      <c r="O18" s="53">
        <v>1</v>
      </c>
      <c r="P18" s="53">
        <v>1</v>
      </c>
      <c r="Q18" s="53">
        <v>1</v>
      </c>
      <c r="R18" s="53">
        <v>27</v>
      </c>
      <c r="S18" s="54">
        <v>27</v>
      </c>
      <c r="T18" s="53" t="s">
        <v>259</v>
      </c>
      <c r="U18" s="55">
        <v>27</v>
      </c>
      <c r="V18" s="53" t="s">
        <v>259</v>
      </c>
      <c r="W18" s="30"/>
      <c r="X18" s="56">
        <v>27</v>
      </c>
      <c r="Z18" s="17" t="s">
        <v>260</v>
      </c>
      <c r="AA18" s="131" t="s">
        <v>31</v>
      </c>
      <c r="AB18" s="68">
        <v>1</v>
      </c>
      <c r="AC18" s="122">
        <v>8</v>
      </c>
      <c r="AD18" s="122">
        <v>1</v>
      </c>
      <c r="AE18" s="122">
        <v>29</v>
      </c>
      <c r="AF18" s="122">
        <v>1</v>
      </c>
      <c r="AG18" s="123">
        <v>8</v>
      </c>
      <c r="AH18" s="123">
        <v>3.625</v>
      </c>
      <c r="AI18" s="124">
        <v>29</v>
      </c>
      <c r="AJ18" s="125"/>
      <c r="AK18" s="68">
        <v>8</v>
      </c>
      <c r="AL18" s="53">
        <v>1</v>
      </c>
      <c r="AM18" s="53">
        <v>29</v>
      </c>
      <c r="AN18" s="53">
        <v>1</v>
      </c>
      <c r="AO18" s="75"/>
      <c r="AP18" s="126">
        <v>14.2</v>
      </c>
      <c r="AR18" s="17" t="s">
        <v>260</v>
      </c>
      <c r="AS18" s="131" t="s">
        <v>31</v>
      </c>
      <c r="AT18" s="121">
        <v>1</v>
      </c>
      <c r="AU18" s="121" t="s">
        <v>264</v>
      </c>
      <c r="AV18" s="121" t="s">
        <v>264</v>
      </c>
      <c r="AX18" s="151">
        <v>8</v>
      </c>
    </row>
    <row r="19" spans="1:50" ht="13.5" customHeight="1">
      <c r="A19" s="24"/>
      <c r="B19" s="191">
        <f t="shared" si="5"/>
        <v>17</v>
      </c>
      <c r="C19" s="17" t="s">
        <v>169</v>
      </c>
      <c r="D19" s="120" t="s">
        <v>33</v>
      </c>
      <c r="E19" s="68">
        <f t="shared" si="0"/>
        <v>3</v>
      </c>
      <c r="F19" s="68">
        <f t="shared" si="1"/>
        <v>10</v>
      </c>
      <c r="G19" s="68">
        <f t="shared" si="2"/>
        <v>36.6</v>
      </c>
      <c r="H19" s="68" t="str">
        <f t="shared" si="3"/>
        <v> </v>
      </c>
      <c r="I19" s="88"/>
      <c r="J19" s="58">
        <f t="shared" si="4"/>
        <v>46.6</v>
      </c>
      <c r="K19" s="69"/>
      <c r="L19" s="75"/>
      <c r="M19" s="17" t="s">
        <v>169</v>
      </c>
      <c r="N19" s="120" t="s">
        <v>33</v>
      </c>
      <c r="O19" s="53">
        <v>3</v>
      </c>
      <c r="P19" s="53">
        <v>2</v>
      </c>
      <c r="Q19" s="53">
        <v>0</v>
      </c>
      <c r="R19" s="53">
        <v>30</v>
      </c>
      <c r="S19" s="54">
        <v>24</v>
      </c>
      <c r="T19" s="53"/>
      <c r="U19" s="55">
        <v>15</v>
      </c>
      <c r="V19" s="53" t="s">
        <v>264</v>
      </c>
      <c r="W19" s="30"/>
      <c r="X19" s="56">
        <v>10</v>
      </c>
      <c r="Z19" s="17" t="s">
        <v>169</v>
      </c>
      <c r="AA19" s="52" t="s">
        <v>33</v>
      </c>
      <c r="AB19" s="68">
        <v>3</v>
      </c>
      <c r="AC19" s="122">
        <v>4</v>
      </c>
      <c r="AD19" s="122">
        <v>1</v>
      </c>
      <c r="AE19" s="122">
        <v>17</v>
      </c>
      <c r="AF19" s="122">
        <v>2</v>
      </c>
      <c r="AG19" s="123">
        <v>2</v>
      </c>
      <c r="AH19" s="123">
        <v>4.25</v>
      </c>
      <c r="AI19" s="124">
        <v>8.5</v>
      </c>
      <c r="AJ19" s="125"/>
      <c r="AK19" s="68">
        <v>4</v>
      </c>
      <c r="AL19" s="53">
        <v>1</v>
      </c>
      <c r="AM19" s="53">
        <v>17</v>
      </c>
      <c r="AN19" s="53">
        <v>2</v>
      </c>
      <c r="AO19" s="75"/>
      <c r="AP19" s="126">
        <v>36.6</v>
      </c>
      <c r="AR19" s="17" t="s">
        <v>169</v>
      </c>
      <c r="AS19" s="52" t="s">
        <v>33</v>
      </c>
      <c r="AT19" s="121" t="s">
        <v>264</v>
      </c>
      <c r="AU19" s="121" t="s">
        <v>264</v>
      </c>
      <c r="AV19" s="121" t="s">
        <v>264</v>
      </c>
      <c r="AX19" s="151" t="s">
        <v>15</v>
      </c>
    </row>
    <row r="20" spans="1:50" ht="13.5" customHeight="1">
      <c r="A20" s="24"/>
      <c r="B20" s="191">
        <f t="shared" si="5"/>
        <v>18</v>
      </c>
      <c r="C20" s="17" t="s">
        <v>247</v>
      </c>
      <c r="D20" s="120" t="s">
        <v>27</v>
      </c>
      <c r="E20" s="68">
        <f t="shared" si="0"/>
        <v>2</v>
      </c>
      <c r="F20" s="68">
        <f t="shared" si="1"/>
        <v>-5</v>
      </c>
      <c r="G20" s="68">
        <f t="shared" si="2"/>
        <v>30.4</v>
      </c>
      <c r="H20" s="68">
        <f t="shared" si="3"/>
        <v>16</v>
      </c>
      <c r="I20" s="88"/>
      <c r="J20" s="58">
        <f t="shared" si="4"/>
        <v>41.4</v>
      </c>
      <c r="L20" s="75"/>
      <c r="M20" s="17" t="s">
        <v>247</v>
      </c>
      <c r="N20" s="120" t="s">
        <v>27</v>
      </c>
      <c r="O20" s="53">
        <v>2</v>
      </c>
      <c r="P20" s="53">
        <v>2</v>
      </c>
      <c r="Q20" s="53">
        <v>0</v>
      </c>
      <c r="R20" s="53">
        <v>15</v>
      </c>
      <c r="S20" s="54">
        <v>14</v>
      </c>
      <c r="T20" s="53"/>
      <c r="U20" s="55">
        <v>7.5</v>
      </c>
      <c r="V20" s="53" t="s">
        <v>264</v>
      </c>
      <c r="W20" s="30"/>
      <c r="X20" s="56">
        <v>-5</v>
      </c>
      <c r="Z20" s="17" t="s">
        <v>247</v>
      </c>
      <c r="AA20" s="131" t="s">
        <v>27</v>
      </c>
      <c r="AB20" s="68">
        <v>2</v>
      </c>
      <c r="AC20" s="122">
        <v>8</v>
      </c>
      <c r="AD20" s="122">
        <v>0</v>
      </c>
      <c r="AE20" s="122">
        <v>48</v>
      </c>
      <c r="AF20" s="122">
        <v>2</v>
      </c>
      <c r="AG20" s="123">
        <v>4</v>
      </c>
      <c r="AH20" s="123">
        <v>6</v>
      </c>
      <c r="AI20" s="124">
        <v>24</v>
      </c>
      <c r="AJ20" s="125"/>
      <c r="AK20" s="68">
        <v>8</v>
      </c>
      <c r="AL20" s="53">
        <v>0</v>
      </c>
      <c r="AM20" s="53">
        <v>48</v>
      </c>
      <c r="AN20" s="53">
        <v>2</v>
      </c>
      <c r="AO20" s="75"/>
      <c r="AP20" s="126">
        <v>30.4</v>
      </c>
      <c r="AR20" s="17" t="s">
        <v>247</v>
      </c>
      <c r="AS20" s="131" t="s">
        <v>27</v>
      </c>
      <c r="AT20" s="121">
        <v>2</v>
      </c>
      <c r="AU20" s="121" t="s">
        <v>264</v>
      </c>
      <c r="AV20" s="121" t="s">
        <v>264</v>
      </c>
      <c r="AX20" s="151">
        <v>16</v>
      </c>
    </row>
    <row r="21" spans="1:50" ht="13.5" customHeight="1">
      <c r="A21" s="24"/>
      <c r="B21" s="191">
        <f t="shared" si="5"/>
        <v>19</v>
      </c>
      <c r="C21" s="17" t="s">
        <v>155</v>
      </c>
      <c r="D21" s="120" t="s">
        <v>156</v>
      </c>
      <c r="E21" s="68">
        <f t="shared" si="0"/>
        <v>5</v>
      </c>
      <c r="F21" s="68">
        <f t="shared" si="1"/>
        <v>-20</v>
      </c>
      <c r="G21" s="68">
        <f t="shared" si="2"/>
        <v>52.6</v>
      </c>
      <c r="H21" s="68">
        <f t="shared" si="3"/>
        <v>8</v>
      </c>
      <c r="I21" s="88"/>
      <c r="J21" s="58">
        <f t="shared" si="4"/>
        <v>40.6</v>
      </c>
      <c r="K21" s="69"/>
      <c r="L21" s="75"/>
      <c r="M21" s="17" t="s">
        <v>155</v>
      </c>
      <c r="N21" s="120" t="s">
        <v>156</v>
      </c>
      <c r="O21" s="53">
        <v>5</v>
      </c>
      <c r="P21" s="53">
        <v>3</v>
      </c>
      <c r="Q21" s="53">
        <v>0</v>
      </c>
      <c r="R21" s="53">
        <v>10</v>
      </c>
      <c r="S21" s="54">
        <v>8</v>
      </c>
      <c r="T21" s="53"/>
      <c r="U21" s="55">
        <v>3.3333333333333335</v>
      </c>
      <c r="V21" s="53" t="s">
        <v>264</v>
      </c>
      <c r="W21" s="30"/>
      <c r="X21" s="56">
        <v>-20</v>
      </c>
      <c r="Z21" s="17" t="s">
        <v>155</v>
      </c>
      <c r="AA21" s="131" t="s">
        <v>156</v>
      </c>
      <c r="AB21" s="68">
        <v>5</v>
      </c>
      <c r="AC21" s="122">
        <v>27</v>
      </c>
      <c r="AD21" s="122">
        <v>2</v>
      </c>
      <c r="AE21" s="122">
        <v>137</v>
      </c>
      <c r="AF21" s="122">
        <v>4</v>
      </c>
      <c r="AG21" s="123">
        <v>6.75</v>
      </c>
      <c r="AH21" s="123">
        <v>5.074074074074074</v>
      </c>
      <c r="AI21" s="124">
        <v>34.25</v>
      </c>
      <c r="AJ21" s="125"/>
      <c r="AK21" s="68">
        <v>8</v>
      </c>
      <c r="AL21" s="53">
        <v>1</v>
      </c>
      <c r="AM21" s="53">
        <v>31</v>
      </c>
      <c r="AN21" s="53">
        <v>2</v>
      </c>
      <c r="AO21" s="75"/>
      <c r="AP21" s="126">
        <v>52.6</v>
      </c>
      <c r="AR21" s="17" t="s">
        <v>155</v>
      </c>
      <c r="AS21" s="131" t="s">
        <v>156</v>
      </c>
      <c r="AT21" s="121">
        <v>1</v>
      </c>
      <c r="AU21" s="121" t="s">
        <v>264</v>
      </c>
      <c r="AV21" s="121" t="s">
        <v>264</v>
      </c>
      <c r="AX21" s="151">
        <v>8</v>
      </c>
    </row>
    <row r="22" spans="1:50" ht="13.5" customHeight="1">
      <c r="A22" s="24"/>
      <c r="B22" s="191">
        <f t="shared" si="5"/>
        <v>20</v>
      </c>
      <c r="C22" s="17" t="s">
        <v>182</v>
      </c>
      <c r="D22" s="120"/>
      <c r="E22" s="68">
        <f t="shared" si="0"/>
        <v>1</v>
      </c>
      <c r="F22" s="68" t="str">
        <f t="shared" si="1"/>
        <v>-</v>
      </c>
      <c r="G22" s="68">
        <f t="shared" si="2"/>
        <v>39.6</v>
      </c>
      <c r="H22" s="68" t="str">
        <f t="shared" si="3"/>
        <v> </v>
      </c>
      <c r="I22" s="88"/>
      <c r="J22" s="58">
        <f t="shared" si="4"/>
        <v>39.6</v>
      </c>
      <c r="K22" s="69"/>
      <c r="L22" s="75"/>
      <c r="M22" s="17" t="s">
        <v>182</v>
      </c>
      <c r="N22" s="120"/>
      <c r="O22" s="53">
        <v>1</v>
      </c>
      <c r="P22" s="53" t="s">
        <v>32</v>
      </c>
      <c r="Q22" s="53" t="s">
        <v>32</v>
      </c>
      <c r="R22" s="53" t="s">
        <v>32</v>
      </c>
      <c r="S22" s="54" t="s">
        <v>32</v>
      </c>
      <c r="T22" s="53"/>
      <c r="U22" s="55" t="s">
        <v>32</v>
      </c>
      <c r="V22" s="53" t="e">
        <v>#VALUE!</v>
      </c>
      <c r="W22" s="30"/>
      <c r="X22" s="56" t="s">
        <v>32</v>
      </c>
      <c r="Z22" s="17" t="s">
        <v>182</v>
      </c>
      <c r="AA22" s="52"/>
      <c r="AB22" s="68">
        <v>1</v>
      </c>
      <c r="AC22" s="122">
        <v>1.3333333333333333</v>
      </c>
      <c r="AD22" s="122">
        <v>0</v>
      </c>
      <c r="AE22" s="122">
        <v>2</v>
      </c>
      <c r="AF22" s="122">
        <v>2</v>
      </c>
      <c r="AG22" s="123">
        <v>0.6666666666666666</v>
      </c>
      <c r="AH22" s="123">
        <v>1.5</v>
      </c>
      <c r="AI22" s="124">
        <v>1</v>
      </c>
      <c r="AJ22" s="125"/>
      <c r="AK22" s="68">
        <v>1.3333333333333333</v>
      </c>
      <c r="AL22" s="53">
        <v>0</v>
      </c>
      <c r="AM22" s="53">
        <v>2</v>
      </c>
      <c r="AN22" s="53">
        <v>2</v>
      </c>
      <c r="AO22" s="75"/>
      <c r="AP22" s="126">
        <v>39.6</v>
      </c>
      <c r="AR22" s="17" t="s">
        <v>182</v>
      </c>
      <c r="AS22" s="52"/>
      <c r="AT22" s="121" t="s">
        <v>264</v>
      </c>
      <c r="AU22" s="121" t="s">
        <v>264</v>
      </c>
      <c r="AV22" s="121" t="s">
        <v>264</v>
      </c>
      <c r="AX22" s="151" t="s">
        <v>15</v>
      </c>
    </row>
    <row r="23" spans="1:50" ht="13.5" customHeight="1">
      <c r="A23" s="24"/>
      <c r="B23" s="191">
        <f t="shared" si="5"/>
        <v>21</v>
      </c>
      <c r="C23" s="17" t="s">
        <v>252</v>
      </c>
      <c r="D23" s="120"/>
      <c r="E23" s="68">
        <f t="shared" si="0"/>
        <v>1</v>
      </c>
      <c r="F23" s="68" t="str">
        <f t="shared" si="1"/>
        <v>-</v>
      </c>
      <c r="G23" s="68">
        <f t="shared" si="2"/>
        <v>11.8</v>
      </c>
      <c r="H23" s="68">
        <f t="shared" si="3"/>
        <v>24</v>
      </c>
      <c r="I23" s="88"/>
      <c r="J23" s="58">
        <f t="shared" si="4"/>
        <v>35.8</v>
      </c>
      <c r="K23" s="69"/>
      <c r="L23" s="75"/>
      <c r="M23" s="17" t="s">
        <v>252</v>
      </c>
      <c r="N23" s="120"/>
      <c r="O23" s="53">
        <v>1</v>
      </c>
      <c r="P23" s="53" t="s">
        <v>32</v>
      </c>
      <c r="Q23" s="53" t="s">
        <v>32</v>
      </c>
      <c r="R23" s="53" t="s">
        <v>32</v>
      </c>
      <c r="S23" s="54" t="s">
        <v>32</v>
      </c>
      <c r="T23" s="53"/>
      <c r="U23" s="55" t="s">
        <v>32</v>
      </c>
      <c r="V23" s="53" t="e">
        <v>#VALUE!</v>
      </c>
      <c r="W23" s="30"/>
      <c r="X23" s="56" t="s">
        <v>32</v>
      </c>
      <c r="Z23" s="17" t="s">
        <v>252</v>
      </c>
      <c r="AA23" s="131"/>
      <c r="AB23" s="68">
        <v>1</v>
      </c>
      <c r="AC23" s="122">
        <v>7</v>
      </c>
      <c r="AD23" s="122">
        <v>0</v>
      </c>
      <c r="AE23" s="122">
        <v>41</v>
      </c>
      <c r="AF23" s="122">
        <v>1</v>
      </c>
      <c r="AG23" s="123">
        <v>7</v>
      </c>
      <c r="AH23" s="123">
        <v>5.857142857142857</v>
      </c>
      <c r="AI23" s="124">
        <v>41</v>
      </c>
      <c r="AJ23" s="125"/>
      <c r="AK23" s="68">
        <v>7</v>
      </c>
      <c r="AL23" s="53">
        <v>0</v>
      </c>
      <c r="AM23" s="53">
        <v>41</v>
      </c>
      <c r="AN23" s="53">
        <v>1</v>
      </c>
      <c r="AO23" s="75"/>
      <c r="AP23" s="126">
        <v>11.8</v>
      </c>
      <c r="AR23" s="17" t="s">
        <v>252</v>
      </c>
      <c r="AS23" s="131"/>
      <c r="AT23" s="121">
        <v>3</v>
      </c>
      <c r="AU23" s="121" t="s">
        <v>264</v>
      </c>
      <c r="AV23" s="121" t="s">
        <v>264</v>
      </c>
      <c r="AX23" s="151">
        <v>24</v>
      </c>
    </row>
    <row r="24" spans="1:50" ht="13.5" customHeight="1">
      <c r="A24" s="24"/>
      <c r="B24" s="191">
        <f t="shared" si="5"/>
        <v>22</v>
      </c>
      <c r="C24" s="17" t="s">
        <v>170</v>
      </c>
      <c r="D24" s="120"/>
      <c r="E24" s="68">
        <f t="shared" si="0"/>
        <v>1</v>
      </c>
      <c r="F24" s="68" t="str">
        <f t="shared" si="1"/>
        <v>-</v>
      </c>
      <c r="G24" s="68">
        <f t="shared" si="2"/>
        <v>35.4</v>
      </c>
      <c r="H24" s="68" t="str">
        <f t="shared" si="3"/>
        <v> </v>
      </c>
      <c r="I24" s="88"/>
      <c r="J24" s="58">
        <f t="shared" si="4"/>
        <v>35.4</v>
      </c>
      <c r="L24" s="97"/>
      <c r="M24" s="17" t="s">
        <v>170</v>
      </c>
      <c r="N24" s="120"/>
      <c r="O24" s="53">
        <v>1</v>
      </c>
      <c r="P24" s="53" t="s">
        <v>32</v>
      </c>
      <c r="Q24" s="53" t="s">
        <v>32</v>
      </c>
      <c r="R24" s="53" t="s">
        <v>32</v>
      </c>
      <c r="S24" s="54" t="s">
        <v>32</v>
      </c>
      <c r="T24" s="53"/>
      <c r="U24" s="55" t="s">
        <v>32</v>
      </c>
      <c r="V24" s="53" t="e">
        <v>#VALUE!</v>
      </c>
      <c r="W24" s="30"/>
      <c r="X24" s="56" t="s">
        <v>32</v>
      </c>
      <c r="Z24" s="17" t="s">
        <v>170</v>
      </c>
      <c r="AA24" s="52"/>
      <c r="AB24" s="68">
        <v>1</v>
      </c>
      <c r="AC24" s="122">
        <v>5</v>
      </c>
      <c r="AD24" s="122">
        <v>1</v>
      </c>
      <c r="AE24" s="122">
        <v>23</v>
      </c>
      <c r="AF24" s="122">
        <v>2</v>
      </c>
      <c r="AG24" s="123">
        <v>2.5</v>
      </c>
      <c r="AH24" s="123">
        <v>4.6</v>
      </c>
      <c r="AI24" s="124">
        <v>11.5</v>
      </c>
      <c r="AJ24" s="125"/>
      <c r="AK24" s="68">
        <v>5</v>
      </c>
      <c r="AL24" s="53">
        <v>1</v>
      </c>
      <c r="AM24" s="53">
        <v>23</v>
      </c>
      <c r="AN24" s="53">
        <v>2</v>
      </c>
      <c r="AO24" s="75"/>
      <c r="AP24" s="126">
        <v>35.4</v>
      </c>
      <c r="AR24" s="17" t="s">
        <v>170</v>
      </c>
      <c r="AS24" s="52"/>
      <c r="AT24" s="121" t="s">
        <v>264</v>
      </c>
      <c r="AU24" s="121" t="s">
        <v>264</v>
      </c>
      <c r="AV24" s="121" t="s">
        <v>264</v>
      </c>
      <c r="AX24" s="151" t="s">
        <v>15</v>
      </c>
    </row>
    <row r="25" spans="1:50" ht="13.5" customHeight="1">
      <c r="A25" s="24"/>
      <c r="B25" s="191">
        <f t="shared" si="5"/>
        <v>23</v>
      </c>
      <c r="C25" s="17" t="s">
        <v>176</v>
      </c>
      <c r="D25" s="120"/>
      <c r="E25" s="68">
        <f t="shared" si="0"/>
        <v>1</v>
      </c>
      <c r="F25" s="68" t="str">
        <f t="shared" si="1"/>
        <v>-</v>
      </c>
      <c r="G25" s="68">
        <f t="shared" si="2"/>
        <v>26.4</v>
      </c>
      <c r="H25" s="68">
        <f t="shared" si="3"/>
        <v>8</v>
      </c>
      <c r="I25" s="88"/>
      <c r="J25" s="58">
        <f t="shared" si="4"/>
        <v>34.4</v>
      </c>
      <c r="K25" s="69"/>
      <c r="L25" s="75"/>
      <c r="M25" s="17" t="s">
        <v>176</v>
      </c>
      <c r="N25" s="120"/>
      <c r="O25" s="53">
        <v>1</v>
      </c>
      <c r="P25" s="53" t="s">
        <v>32</v>
      </c>
      <c r="Q25" s="53" t="s">
        <v>32</v>
      </c>
      <c r="R25" s="53" t="s">
        <v>32</v>
      </c>
      <c r="S25" s="54" t="s">
        <v>32</v>
      </c>
      <c r="T25" s="53"/>
      <c r="U25" s="55" t="s">
        <v>32</v>
      </c>
      <c r="V25" s="53" t="e">
        <v>#VALUE!</v>
      </c>
      <c r="W25" s="30"/>
      <c r="X25" s="56" t="s">
        <v>32</v>
      </c>
      <c r="Z25" s="17" t="s">
        <v>176</v>
      </c>
      <c r="AA25" s="131"/>
      <c r="AB25" s="68">
        <v>1</v>
      </c>
      <c r="AC25" s="122">
        <v>11</v>
      </c>
      <c r="AD25" s="122">
        <v>0</v>
      </c>
      <c r="AE25" s="122">
        <v>68</v>
      </c>
      <c r="AF25" s="122">
        <v>2</v>
      </c>
      <c r="AG25" s="123">
        <v>5.5</v>
      </c>
      <c r="AH25" s="123">
        <v>6.181818181818182</v>
      </c>
      <c r="AI25" s="124">
        <v>34</v>
      </c>
      <c r="AJ25" s="125"/>
      <c r="AK25" s="68">
        <v>11</v>
      </c>
      <c r="AL25" s="53">
        <v>0</v>
      </c>
      <c r="AM25" s="53">
        <v>68</v>
      </c>
      <c r="AN25" s="53">
        <v>2</v>
      </c>
      <c r="AO25" s="75"/>
      <c r="AP25" s="126">
        <v>26.4</v>
      </c>
      <c r="AR25" s="17" t="s">
        <v>176</v>
      </c>
      <c r="AS25" s="131"/>
      <c r="AT25" s="121">
        <v>1</v>
      </c>
      <c r="AU25" s="121" t="s">
        <v>264</v>
      </c>
      <c r="AV25" s="121" t="s">
        <v>264</v>
      </c>
      <c r="AX25" s="151">
        <v>8</v>
      </c>
    </row>
    <row r="26" spans="1:50" ht="13.5" customHeight="1">
      <c r="A26" s="24"/>
      <c r="B26" s="191">
        <f t="shared" si="5"/>
        <v>24</v>
      </c>
      <c r="C26" s="17" t="s">
        <v>243</v>
      </c>
      <c r="D26" s="120" t="s">
        <v>27</v>
      </c>
      <c r="E26" s="68">
        <f t="shared" si="0"/>
        <v>2</v>
      </c>
      <c r="F26" s="68">
        <f t="shared" si="1"/>
        <v>16</v>
      </c>
      <c r="G26" s="68" t="str">
        <f t="shared" si="2"/>
        <v>-</v>
      </c>
      <c r="H26" s="68">
        <f t="shared" si="3"/>
        <v>16</v>
      </c>
      <c r="I26" s="88"/>
      <c r="J26" s="58">
        <f t="shared" si="4"/>
        <v>32</v>
      </c>
      <c r="K26" s="69"/>
      <c r="L26" s="75"/>
      <c r="M26" s="17" t="s">
        <v>243</v>
      </c>
      <c r="N26" s="120" t="s">
        <v>27</v>
      </c>
      <c r="O26" s="53">
        <v>2</v>
      </c>
      <c r="P26" s="53">
        <v>2</v>
      </c>
      <c r="Q26" s="53">
        <v>1</v>
      </c>
      <c r="R26" s="53">
        <v>26</v>
      </c>
      <c r="S26" s="54">
        <v>13</v>
      </c>
      <c r="T26" s="53" t="s">
        <v>259</v>
      </c>
      <c r="U26" s="55">
        <v>26</v>
      </c>
      <c r="V26" s="53" t="s">
        <v>264</v>
      </c>
      <c r="W26" s="30"/>
      <c r="X26" s="56">
        <v>16</v>
      </c>
      <c r="Z26" s="17" t="s">
        <v>243</v>
      </c>
      <c r="AA26" s="131" t="s">
        <v>27</v>
      </c>
      <c r="AB26" s="68"/>
      <c r="AC26" s="122"/>
      <c r="AD26" s="122"/>
      <c r="AE26" s="122"/>
      <c r="AF26" s="122"/>
      <c r="AG26" s="123"/>
      <c r="AH26" s="123"/>
      <c r="AI26" s="124"/>
      <c r="AJ26" s="125"/>
      <c r="AK26" s="68"/>
      <c r="AL26" s="53"/>
      <c r="AM26" s="53"/>
      <c r="AN26" s="53"/>
      <c r="AO26" s="75"/>
      <c r="AP26" s="126"/>
      <c r="AR26" s="17" t="s">
        <v>243</v>
      </c>
      <c r="AS26" s="131" t="s">
        <v>27</v>
      </c>
      <c r="AT26" s="121">
        <v>2</v>
      </c>
      <c r="AU26" s="121" t="s">
        <v>264</v>
      </c>
      <c r="AV26" s="121" t="s">
        <v>264</v>
      </c>
      <c r="AX26" s="151">
        <v>16</v>
      </c>
    </row>
    <row r="27" spans="1:50" ht="13.5" customHeight="1">
      <c r="A27" s="24"/>
      <c r="B27" s="191">
        <f t="shared" si="5"/>
        <v>25</v>
      </c>
      <c r="C27" s="17" t="s">
        <v>168</v>
      </c>
      <c r="D27" s="120" t="s">
        <v>31</v>
      </c>
      <c r="E27" s="68">
        <f t="shared" si="0"/>
        <v>1</v>
      </c>
      <c r="F27" s="68">
        <f t="shared" si="1"/>
        <v>28</v>
      </c>
      <c r="G27" s="68" t="str">
        <f t="shared" si="2"/>
        <v>-</v>
      </c>
      <c r="H27" s="68" t="str">
        <f t="shared" si="3"/>
        <v> </v>
      </c>
      <c r="I27" s="88"/>
      <c r="J27" s="58">
        <f t="shared" si="4"/>
        <v>28</v>
      </c>
      <c r="L27" s="75"/>
      <c r="M27" s="17" t="s">
        <v>168</v>
      </c>
      <c r="N27" s="120" t="s">
        <v>31</v>
      </c>
      <c r="O27" s="53">
        <v>1</v>
      </c>
      <c r="P27" s="53">
        <v>1</v>
      </c>
      <c r="Q27" s="53">
        <v>0</v>
      </c>
      <c r="R27" s="53">
        <v>38</v>
      </c>
      <c r="S27" s="54">
        <v>38</v>
      </c>
      <c r="T27" s="53"/>
      <c r="U27" s="55">
        <v>38</v>
      </c>
      <c r="V27" s="53" t="s">
        <v>264</v>
      </c>
      <c r="W27" s="30"/>
      <c r="X27" s="56">
        <v>28</v>
      </c>
      <c r="Z27" s="17" t="s">
        <v>168</v>
      </c>
      <c r="AA27" s="52" t="s">
        <v>31</v>
      </c>
      <c r="AB27" s="68"/>
      <c r="AC27" s="122"/>
      <c r="AD27" s="122"/>
      <c r="AE27" s="122"/>
      <c r="AF27" s="122"/>
      <c r="AG27" s="123"/>
      <c r="AH27" s="123"/>
      <c r="AI27" s="124"/>
      <c r="AJ27" s="125"/>
      <c r="AK27" s="68"/>
      <c r="AL27" s="53"/>
      <c r="AM27" s="53"/>
      <c r="AN27" s="53"/>
      <c r="AO27" s="75"/>
      <c r="AP27" s="126"/>
      <c r="AR27" s="17" t="s">
        <v>168</v>
      </c>
      <c r="AS27" s="52" t="s">
        <v>31</v>
      </c>
      <c r="AT27" s="121" t="s">
        <v>264</v>
      </c>
      <c r="AU27" s="121" t="s">
        <v>264</v>
      </c>
      <c r="AV27" s="121" t="s">
        <v>264</v>
      </c>
      <c r="AX27" s="151" t="s">
        <v>15</v>
      </c>
    </row>
    <row r="28" spans="1:50" ht="13.5" customHeight="1">
      <c r="A28" s="24"/>
      <c r="B28" s="191">
        <f t="shared" si="5"/>
        <v>26</v>
      </c>
      <c r="C28" s="17" t="s">
        <v>173</v>
      </c>
      <c r="D28" s="120" t="s">
        <v>27</v>
      </c>
      <c r="E28" s="68">
        <f t="shared" si="0"/>
        <v>1</v>
      </c>
      <c r="F28" s="68">
        <f t="shared" si="1"/>
        <v>26</v>
      </c>
      <c r="G28" s="68" t="str">
        <f t="shared" si="2"/>
        <v>-</v>
      </c>
      <c r="H28" s="68" t="str">
        <f t="shared" si="3"/>
        <v> </v>
      </c>
      <c r="I28" s="88"/>
      <c r="J28" s="58">
        <f t="shared" si="4"/>
        <v>26</v>
      </c>
      <c r="K28" s="69"/>
      <c r="L28" s="75"/>
      <c r="M28" s="17" t="s">
        <v>173</v>
      </c>
      <c r="N28" s="120" t="s">
        <v>27</v>
      </c>
      <c r="O28" s="53">
        <v>1</v>
      </c>
      <c r="P28" s="53">
        <v>1</v>
      </c>
      <c r="Q28" s="53">
        <v>0</v>
      </c>
      <c r="R28" s="53">
        <v>36</v>
      </c>
      <c r="S28" s="54">
        <v>36</v>
      </c>
      <c r="T28" s="53"/>
      <c r="U28" s="55">
        <v>36</v>
      </c>
      <c r="V28" s="53" t="s">
        <v>264</v>
      </c>
      <c r="W28" s="30"/>
      <c r="X28" s="56">
        <v>26</v>
      </c>
      <c r="Z28" s="17" t="s">
        <v>173</v>
      </c>
      <c r="AA28" s="52" t="s">
        <v>27</v>
      </c>
      <c r="AB28" s="68"/>
      <c r="AC28" s="122"/>
      <c r="AD28" s="122"/>
      <c r="AE28" s="122"/>
      <c r="AF28" s="122"/>
      <c r="AG28" s="123"/>
      <c r="AH28" s="123"/>
      <c r="AI28" s="124"/>
      <c r="AJ28" s="125"/>
      <c r="AK28" s="68"/>
      <c r="AL28" s="53"/>
      <c r="AM28" s="53"/>
      <c r="AN28" s="53"/>
      <c r="AO28" s="75"/>
      <c r="AP28" s="126"/>
      <c r="AR28" s="17" t="s">
        <v>173</v>
      </c>
      <c r="AS28" s="52" t="s">
        <v>27</v>
      </c>
      <c r="AT28" s="121" t="s">
        <v>264</v>
      </c>
      <c r="AU28" s="121" t="s">
        <v>264</v>
      </c>
      <c r="AV28" s="121" t="s">
        <v>264</v>
      </c>
      <c r="AX28" s="151" t="s">
        <v>15</v>
      </c>
    </row>
    <row r="29" spans="1:50" ht="13.5" customHeight="1">
      <c r="A29" s="24"/>
      <c r="B29" s="191">
        <f t="shared" si="5"/>
        <v>27</v>
      </c>
      <c r="C29" s="17" t="s">
        <v>172</v>
      </c>
      <c r="D29" s="120" t="s">
        <v>31</v>
      </c>
      <c r="E29" s="68">
        <f t="shared" si="0"/>
        <v>2</v>
      </c>
      <c r="F29" s="68">
        <f t="shared" si="1"/>
        <v>1</v>
      </c>
      <c r="G29" s="68" t="str">
        <f t="shared" si="2"/>
        <v>-</v>
      </c>
      <c r="H29" s="68">
        <f t="shared" si="3"/>
        <v>24</v>
      </c>
      <c r="I29" s="88"/>
      <c r="J29" s="58">
        <f t="shared" si="4"/>
        <v>25</v>
      </c>
      <c r="K29" s="69"/>
      <c r="L29" s="75"/>
      <c r="M29" s="17" t="s">
        <v>172</v>
      </c>
      <c r="N29" s="120" t="s">
        <v>31</v>
      </c>
      <c r="O29" s="53">
        <v>2</v>
      </c>
      <c r="P29" s="53">
        <v>2</v>
      </c>
      <c r="Q29" s="53">
        <v>0</v>
      </c>
      <c r="R29" s="53">
        <v>21</v>
      </c>
      <c r="S29" s="54">
        <v>13</v>
      </c>
      <c r="T29" s="53"/>
      <c r="U29" s="55">
        <v>10.5</v>
      </c>
      <c r="V29" s="53" t="s">
        <v>264</v>
      </c>
      <c r="W29" s="30"/>
      <c r="X29" s="56">
        <v>1</v>
      </c>
      <c r="Z29" s="17" t="s">
        <v>172</v>
      </c>
      <c r="AA29" s="131" t="s">
        <v>31</v>
      </c>
      <c r="AB29" s="68"/>
      <c r="AC29" s="122"/>
      <c r="AD29" s="122"/>
      <c r="AE29" s="122"/>
      <c r="AF29" s="122"/>
      <c r="AG29" s="123"/>
      <c r="AH29" s="123"/>
      <c r="AI29" s="124"/>
      <c r="AJ29" s="125"/>
      <c r="AK29" s="68"/>
      <c r="AL29" s="53"/>
      <c r="AM29" s="53"/>
      <c r="AN29" s="53"/>
      <c r="AO29" s="75"/>
      <c r="AP29" s="126"/>
      <c r="AR29" s="17" t="s">
        <v>172</v>
      </c>
      <c r="AS29" s="131" t="s">
        <v>31</v>
      </c>
      <c r="AT29" s="121">
        <v>3</v>
      </c>
      <c r="AU29" s="121" t="s">
        <v>264</v>
      </c>
      <c r="AV29" s="121" t="s">
        <v>264</v>
      </c>
      <c r="AX29" s="151">
        <v>24</v>
      </c>
    </row>
    <row r="30" spans="1:50" ht="13.5" customHeight="1">
      <c r="A30" s="24"/>
      <c r="B30" s="191">
        <f t="shared" si="5"/>
        <v>28</v>
      </c>
      <c r="C30" s="17" t="s">
        <v>246</v>
      </c>
      <c r="D30" s="120" t="s">
        <v>31</v>
      </c>
      <c r="E30" s="68">
        <f t="shared" si="0"/>
        <v>6</v>
      </c>
      <c r="F30" s="68">
        <f t="shared" si="1"/>
        <v>-5</v>
      </c>
      <c r="G30" s="68">
        <f t="shared" si="2"/>
        <v>15.2</v>
      </c>
      <c r="H30" s="68">
        <f t="shared" si="3"/>
        <v>8</v>
      </c>
      <c r="I30" s="88"/>
      <c r="J30" s="58">
        <f t="shared" si="4"/>
        <v>18.2</v>
      </c>
      <c r="K30" s="69"/>
      <c r="L30" s="75"/>
      <c r="M30" s="17" t="s">
        <v>246</v>
      </c>
      <c r="N30" s="120" t="s">
        <v>31</v>
      </c>
      <c r="O30" s="53">
        <v>6</v>
      </c>
      <c r="P30" s="53">
        <v>5</v>
      </c>
      <c r="Q30" s="53">
        <v>1</v>
      </c>
      <c r="R30" s="53">
        <v>35</v>
      </c>
      <c r="S30" s="54">
        <v>18</v>
      </c>
      <c r="T30" s="53"/>
      <c r="U30" s="55">
        <v>8.75</v>
      </c>
      <c r="V30" s="53" t="s">
        <v>264</v>
      </c>
      <c r="W30" s="30"/>
      <c r="X30" s="56">
        <v>-5</v>
      </c>
      <c r="Z30" s="17" t="s">
        <v>246</v>
      </c>
      <c r="AA30" s="52" t="s">
        <v>31</v>
      </c>
      <c r="AB30" s="68">
        <v>6</v>
      </c>
      <c r="AC30" s="122">
        <v>7.5</v>
      </c>
      <c r="AD30" s="122">
        <v>19</v>
      </c>
      <c r="AE30" s="122">
        <v>24</v>
      </c>
      <c r="AF30" s="122">
        <v>1</v>
      </c>
      <c r="AG30" s="123">
        <v>7.5</v>
      </c>
      <c r="AH30" s="123">
        <v>3.2</v>
      </c>
      <c r="AI30" s="124">
        <v>24</v>
      </c>
      <c r="AJ30" s="125"/>
      <c r="AK30" s="68">
        <v>2</v>
      </c>
      <c r="AL30" s="53">
        <v>1</v>
      </c>
      <c r="AM30" s="53">
        <v>7</v>
      </c>
      <c r="AN30" s="53">
        <v>1</v>
      </c>
      <c r="AO30" s="75"/>
      <c r="AP30" s="126">
        <v>15.2</v>
      </c>
      <c r="AR30" s="17" t="s">
        <v>246</v>
      </c>
      <c r="AS30" s="52" t="s">
        <v>31</v>
      </c>
      <c r="AT30" s="121">
        <v>1</v>
      </c>
      <c r="AU30" s="121" t="s">
        <v>264</v>
      </c>
      <c r="AV30" s="121" t="s">
        <v>264</v>
      </c>
      <c r="AX30" s="151">
        <v>8</v>
      </c>
    </row>
    <row r="31" spans="1:50" ht="13.5" customHeight="1">
      <c r="A31" s="24"/>
      <c r="B31" s="191">
        <f t="shared" si="5"/>
        <v>29</v>
      </c>
      <c r="C31" s="17" t="s">
        <v>245</v>
      </c>
      <c r="D31" s="120" t="s">
        <v>27</v>
      </c>
      <c r="E31" s="68">
        <f t="shared" si="0"/>
        <v>2</v>
      </c>
      <c r="F31" s="68">
        <f t="shared" si="1"/>
        <v>-10</v>
      </c>
      <c r="G31" s="68">
        <f t="shared" si="2"/>
        <v>9.6</v>
      </c>
      <c r="H31" s="68">
        <f t="shared" si="3"/>
        <v>16</v>
      </c>
      <c r="I31" s="88"/>
      <c r="J31" s="58">
        <f t="shared" si="4"/>
        <v>15.6</v>
      </c>
      <c r="L31" s="75"/>
      <c r="M31" s="17" t="s">
        <v>245</v>
      </c>
      <c r="N31" s="120" t="s">
        <v>27</v>
      </c>
      <c r="O31" s="53">
        <v>2</v>
      </c>
      <c r="P31" s="53">
        <v>1</v>
      </c>
      <c r="Q31" s="53">
        <v>0</v>
      </c>
      <c r="R31" s="53">
        <v>0</v>
      </c>
      <c r="S31" s="54">
        <v>0</v>
      </c>
      <c r="T31" s="53"/>
      <c r="U31" s="55">
        <v>0</v>
      </c>
      <c r="V31" s="53" t="s">
        <v>264</v>
      </c>
      <c r="W31" s="30"/>
      <c r="X31" s="56">
        <v>-10</v>
      </c>
      <c r="Z31" s="17" t="s">
        <v>245</v>
      </c>
      <c r="AA31" s="131" t="s">
        <v>27</v>
      </c>
      <c r="AB31" s="68">
        <v>2</v>
      </c>
      <c r="AC31" s="122">
        <v>8</v>
      </c>
      <c r="AD31" s="122">
        <v>0</v>
      </c>
      <c r="AE31" s="122">
        <v>52</v>
      </c>
      <c r="AF31" s="122">
        <v>1</v>
      </c>
      <c r="AG31" s="123">
        <v>8</v>
      </c>
      <c r="AH31" s="123">
        <v>6.5</v>
      </c>
      <c r="AI31" s="124">
        <v>52</v>
      </c>
      <c r="AJ31" s="125"/>
      <c r="AK31" s="68">
        <v>4</v>
      </c>
      <c r="AL31" s="53">
        <v>0</v>
      </c>
      <c r="AM31" s="53">
        <v>39</v>
      </c>
      <c r="AN31" s="53">
        <v>1</v>
      </c>
      <c r="AO31" s="75"/>
      <c r="AP31" s="126">
        <v>9.6</v>
      </c>
      <c r="AR31" s="17" t="s">
        <v>245</v>
      </c>
      <c r="AS31" s="131" t="s">
        <v>27</v>
      </c>
      <c r="AT31" s="121">
        <v>2</v>
      </c>
      <c r="AU31" s="121" t="s">
        <v>264</v>
      </c>
      <c r="AV31" s="121" t="s">
        <v>264</v>
      </c>
      <c r="AX31" s="151">
        <v>16</v>
      </c>
    </row>
    <row r="32" spans="1:50" ht="13.5" customHeight="1">
      <c r="A32" s="24"/>
      <c r="B32" s="191">
        <f t="shared" si="5"/>
        <v>30</v>
      </c>
      <c r="C32" s="17" t="s">
        <v>163</v>
      </c>
      <c r="D32" s="120" t="s">
        <v>27</v>
      </c>
      <c r="E32" s="68">
        <f t="shared" si="0"/>
        <v>6</v>
      </c>
      <c r="F32" s="68">
        <f t="shared" si="1"/>
        <v>6</v>
      </c>
      <c r="G32" s="68" t="str">
        <f t="shared" si="2"/>
        <v>-</v>
      </c>
      <c r="H32" s="68">
        <f t="shared" si="3"/>
        <v>8</v>
      </c>
      <c r="I32" s="88"/>
      <c r="J32" s="58">
        <f t="shared" si="4"/>
        <v>14</v>
      </c>
      <c r="K32" s="69"/>
      <c r="L32" s="75"/>
      <c r="M32" s="17" t="s">
        <v>163</v>
      </c>
      <c r="N32" s="120" t="s">
        <v>27</v>
      </c>
      <c r="O32" s="53">
        <v>6</v>
      </c>
      <c r="P32" s="53">
        <v>5</v>
      </c>
      <c r="Q32" s="53">
        <v>1</v>
      </c>
      <c r="R32" s="53">
        <v>46</v>
      </c>
      <c r="S32" s="54">
        <v>24</v>
      </c>
      <c r="T32" s="53"/>
      <c r="U32" s="55">
        <v>11.5</v>
      </c>
      <c r="V32" s="53" t="s">
        <v>264</v>
      </c>
      <c r="W32" s="30"/>
      <c r="X32" s="56">
        <v>6</v>
      </c>
      <c r="Z32" s="17" t="s">
        <v>163</v>
      </c>
      <c r="AA32" s="131" t="s">
        <v>27</v>
      </c>
      <c r="AB32" s="68"/>
      <c r="AC32" s="122"/>
      <c r="AD32" s="122"/>
      <c r="AE32" s="122"/>
      <c r="AF32" s="122"/>
      <c r="AG32" s="123"/>
      <c r="AH32" s="123"/>
      <c r="AI32" s="124"/>
      <c r="AJ32" s="125"/>
      <c r="AK32" s="68"/>
      <c r="AL32" s="53"/>
      <c r="AM32" s="53"/>
      <c r="AN32" s="53"/>
      <c r="AO32" s="75"/>
      <c r="AP32" s="126"/>
      <c r="AR32" s="17" t="s">
        <v>163</v>
      </c>
      <c r="AS32" s="131" t="s">
        <v>27</v>
      </c>
      <c r="AT32" s="121">
        <v>1</v>
      </c>
      <c r="AU32" s="121" t="s">
        <v>264</v>
      </c>
      <c r="AV32" s="121" t="s">
        <v>264</v>
      </c>
      <c r="AX32" s="151">
        <v>8</v>
      </c>
    </row>
    <row r="33" spans="1:50" ht="13.5" customHeight="1">
      <c r="A33" s="24"/>
      <c r="B33" s="191">
        <f t="shared" si="5"/>
        <v>31</v>
      </c>
      <c r="C33" s="17" t="s">
        <v>180</v>
      </c>
      <c r="D33" s="120" t="s">
        <v>31</v>
      </c>
      <c r="E33" s="68">
        <f t="shared" si="0"/>
        <v>2</v>
      </c>
      <c r="F33" s="68">
        <f t="shared" si="1"/>
        <v>2</v>
      </c>
      <c r="G33" s="68">
        <f t="shared" si="2"/>
        <v>-12.8</v>
      </c>
      <c r="H33" s="68">
        <f t="shared" si="3"/>
        <v>24</v>
      </c>
      <c r="I33" s="88"/>
      <c r="J33" s="58">
        <f t="shared" si="4"/>
        <v>13.2</v>
      </c>
      <c r="K33" s="69"/>
      <c r="L33" s="75"/>
      <c r="M33" s="17" t="s">
        <v>180</v>
      </c>
      <c r="N33" s="120" t="s">
        <v>31</v>
      </c>
      <c r="O33" s="53">
        <v>2</v>
      </c>
      <c r="P33" s="53">
        <v>1</v>
      </c>
      <c r="Q33" s="53">
        <v>0</v>
      </c>
      <c r="R33" s="53">
        <v>12</v>
      </c>
      <c r="S33" s="54">
        <v>12</v>
      </c>
      <c r="T33" s="53"/>
      <c r="U33" s="55">
        <v>12</v>
      </c>
      <c r="V33" s="53" t="s">
        <v>264</v>
      </c>
      <c r="W33" s="30"/>
      <c r="X33" s="56">
        <v>2</v>
      </c>
      <c r="Z33" s="17" t="s">
        <v>180</v>
      </c>
      <c r="AA33" s="131" t="s">
        <v>31</v>
      </c>
      <c r="AB33" s="68">
        <v>2</v>
      </c>
      <c r="AC33" s="122">
        <v>10</v>
      </c>
      <c r="AD33" s="122">
        <v>0</v>
      </c>
      <c r="AE33" s="122">
        <v>64</v>
      </c>
      <c r="AF33" s="122">
        <v>0</v>
      </c>
      <c r="AG33" s="123" t="s">
        <v>32</v>
      </c>
      <c r="AH33" s="123">
        <v>6.4</v>
      </c>
      <c r="AI33" s="124" t="s">
        <v>32</v>
      </c>
      <c r="AJ33" s="125"/>
      <c r="AK33" s="68">
        <v>5</v>
      </c>
      <c r="AL33" s="53">
        <v>0</v>
      </c>
      <c r="AM33" s="53">
        <v>29</v>
      </c>
      <c r="AN33" s="53">
        <v>0</v>
      </c>
      <c r="AO33" s="75"/>
      <c r="AP33" s="126">
        <v>-12.8</v>
      </c>
      <c r="AR33" s="17" t="s">
        <v>180</v>
      </c>
      <c r="AS33" s="131" t="s">
        <v>31</v>
      </c>
      <c r="AT33" s="121">
        <v>3</v>
      </c>
      <c r="AU33" s="121" t="s">
        <v>264</v>
      </c>
      <c r="AV33" s="121" t="s">
        <v>264</v>
      </c>
      <c r="AX33" s="151">
        <v>24</v>
      </c>
    </row>
    <row r="34" spans="1:50" ht="13.5" customHeight="1">
      <c r="A34" s="24"/>
      <c r="B34" s="191">
        <f t="shared" si="5"/>
        <v>32</v>
      </c>
      <c r="C34" s="17" t="s">
        <v>254</v>
      </c>
      <c r="D34" s="120" t="s">
        <v>258</v>
      </c>
      <c r="E34" s="68">
        <f t="shared" si="0"/>
        <v>1</v>
      </c>
      <c r="F34" s="68">
        <f t="shared" si="1"/>
        <v>11</v>
      </c>
      <c r="G34" s="68" t="str">
        <f t="shared" si="2"/>
        <v>-</v>
      </c>
      <c r="H34" s="68" t="str">
        <f t="shared" si="3"/>
        <v> </v>
      </c>
      <c r="I34" s="88"/>
      <c r="J34" s="58">
        <f t="shared" si="4"/>
        <v>11</v>
      </c>
      <c r="K34" s="69"/>
      <c r="L34" s="75"/>
      <c r="M34" s="17" t="s">
        <v>254</v>
      </c>
      <c r="N34" s="120" t="s">
        <v>258</v>
      </c>
      <c r="O34" s="53">
        <v>1</v>
      </c>
      <c r="P34" s="53">
        <v>1</v>
      </c>
      <c r="Q34" s="53">
        <v>0</v>
      </c>
      <c r="R34" s="53">
        <v>21</v>
      </c>
      <c r="S34" s="54">
        <v>21</v>
      </c>
      <c r="T34" s="53"/>
      <c r="U34" s="55">
        <v>21</v>
      </c>
      <c r="V34" s="53" t="s">
        <v>264</v>
      </c>
      <c r="W34" s="30"/>
      <c r="X34" s="56">
        <v>11</v>
      </c>
      <c r="Z34" s="17" t="s">
        <v>254</v>
      </c>
      <c r="AA34" s="131" t="s">
        <v>258</v>
      </c>
      <c r="AB34" s="68"/>
      <c r="AC34" s="122"/>
      <c r="AD34" s="122"/>
      <c r="AE34" s="122"/>
      <c r="AF34" s="122"/>
      <c r="AG34" s="123"/>
      <c r="AH34" s="123"/>
      <c r="AI34" s="124"/>
      <c r="AJ34" s="125"/>
      <c r="AK34" s="68"/>
      <c r="AL34" s="53"/>
      <c r="AM34" s="53"/>
      <c r="AN34" s="53"/>
      <c r="AO34" s="75"/>
      <c r="AP34" s="126"/>
      <c r="AR34" s="17" t="s">
        <v>254</v>
      </c>
      <c r="AS34" s="131" t="s">
        <v>258</v>
      </c>
      <c r="AT34" s="121" t="s">
        <v>264</v>
      </c>
      <c r="AU34" s="121" t="s">
        <v>264</v>
      </c>
      <c r="AV34" s="121" t="s">
        <v>264</v>
      </c>
      <c r="AX34" s="151" t="s">
        <v>15</v>
      </c>
    </row>
    <row r="35" spans="1:50" ht="13.5" customHeight="1">
      <c r="A35" s="24"/>
      <c r="B35" s="191">
        <f t="shared" si="5"/>
        <v>33</v>
      </c>
      <c r="C35" s="17" t="s">
        <v>253</v>
      </c>
      <c r="D35" s="120" t="s">
        <v>27</v>
      </c>
      <c r="E35" s="68">
        <f aca="true" t="shared" si="6" ref="E35:E53">IF(O35="","-",O35)</f>
        <v>1</v>
      </c>
      <c r="F35" s="68">
        <f aca="true" t="shared" si="7" ref="F35:F53">IF(X35="","-",X35)</f>
        <v>1</v>
      </c>
      <c r="G35" s="68" t="str">
        <f aca="true" t="shared" si="8" ref="G35:G53">IF(AP35="","-",AP35)</f>
        <v>-</v>
      </c>
      <c r="H35" s="68" t="str">
        <f aca="true" t="shared" si="9" ref="H35:H53">IF(AX35="","-",AX35)</f>
        <v> </v>
      </c>
      <c r="I35" s="88"/>
      <c r="J35" s="58">
        <f aca="true" t="shared" si="10" ref="J35:J53">(IF(AND(F35="-",G35="-",H35="-"),"-",SUM(F35:H35)))</f>
        <v>1</v>
      </c>
      <c r="K35" s="69"/>
      <c r="L35" s="75"/>
      <c r="M35" s="17" t="s">
        <v>253</v>
      </c>
      <c r="N35" s="120" t="s">
        <v>27</v>
      </c>
      <c r="O35" s="53">
        <v>1</v>
      </c>
      <c r="P35" s="53">
        <v>1</v>
      </c>
      <c r="Q35" s="53">
        <v>0</v>
      </c>
      <c r="R35" s="53">
        <v>11</v>
      </c>
      <c r="S35" s="54">
        <v>11</v>
      </c>
      <c r="T35" s="53"/>
      <c r="U35" s="55">
        <v>11</v>
      </c>
      <c r="V35" s="53" t="s">
        <v>264</v>
      </c>
      <c r="W35" s="30"/>
      <c r="X35" s="56">
        <v>1</v>
      </c>
      <c r="Z35" s="17" t="s">
        <v>253</v>
      </c>
      <c r="AA35" s="131" t="s">
        <v>27</v>
      </c>
      <c r="AB35" s="68"/>
      <c r="AC35" s="122"/>
      <c r="AD35" s="122"/>
      <c r="AE35" s="122"/>
      <c r="AF35" s="122"/>
      <c r="AG35" s="123"/>
      <c r="AH35" s="123"/>
      <c r="AI35" s="124"/>
      <c r="AJ35" s="125"/>
      <c r="AK35" s="68"/>
      <c r="AL35" s="53"/>
      <c r="AM35" s="53"/>
      <c r="AN35" s="53"/>
      <c r="AO35" s="75"/>
      <c r="AP35" s="126"/>
      <c r="AR35" s="17" t="s">
        <v>253</v>
      </c>
      <c r="AS35" s="131" t="s">
        <v>27</v>
      </c>
      <c r="AT35" s="121" t="s">
        <v>264</v>
      </c>
      <c r="AU35" s="121" t="s">
        <v>264</v>
      </c>
      <c r="AV35" s="121" t="s">
        <v>264</v>
      </c>
      <c r="AX35" s="151" t="s">
        <v>15</v>
      </c>
    </row>
    <row r="36" spans="1:50" ht="13.5" customHeight="1">
      <c r="A36" s="24"/>
      <c r="B36" s="191">
        <f t="shared" si="5"/>
        <v>34</v>
      </c>
      <c r="C36" s="17" t="s">
        <v>40</v>
      </c>
      <c r="D36" s="120" t="s">
        <v>27</v>
      </c>
      <c r="E36" s="68">
        <f t="shared" si="6"/>
        <v>3</v>
      </c>
      <c r="F36" s="68">
        <f t="shared" si="7"/>
        <v>-12</v>
      </c>
      <c r="G36" s="68">
        <f t="shared" si="8"/>
        <v>-3.4</v>
      </c>
      <c r="H36" s="68">
        <f t="shared" si="9"/>
        <v>16</v>
      </c>
      <c r="I36" s="88"/>
      <c r="J36" s="58">
        <f t="shared" si="10"/>
        <v>0.5999999999999996</v>
      </c>
      <c r="K36" s="69"/>
      <c r="L36" s="75"/>
      <c r="M36" s="17" t="s">
        <v>40</v>
      </c>
      <c r="N36" s="120" t="s">
        <v>27</v>
      </c>
      <c r="O36" s="53">
        <v>3</v>
      </c>
      <c r="P36" s="53">
        <v>3</v>
      </c>
      <c r="Q36" s="53">
        <v>0</v>
      </c>
      <c r="R36" s="53">
        <v>18</v>
      </c>
      <c r="S36" s="54">
        <v>14</v>
      </c>
      <c r="T36" s="53"/>
      <c r="U36" s="55">
        <v>6</v>
      </c>
      <c r="V36" s="53" t="s">
        <v>264</v>
      </c>
      <c r="W36" s="30"/>
      <c r="X36" s="56">
        <v>-12</v>
      </c>
      <c r="Z36" s="17" t="s">
        <v>40</v>
      </c>
      <c r="AA36" s="131" t="s">
        <v>27</v>
      </c>
      <c r="AB36" s="68">
        <v>3</v>
      </c>
      <c r="AC36" s="122">
        <v>2</v>
      </c>
      <c r="AD36" s="122">
        <v>0</v>
      </c>
      <c r="AE36" s="122">
        <v>17</v>
      </c>
      <c r="AF36" s="122">
        <v>0</v>
      </c>
      <c r="AG36" s="123" t="s">
        <v>32</v>
      </c>
      <c r="AH36" s="123">
        <v>8.5</v>
      </c>
      <c r="AI36" s="124" t="s">
        <v>32</v>
      </c>
      <c r="AJ36" s="125"/>
      <c r="AK36" s="68">
        <v>2</v>
      </c>
      <c r="AL36" s="53">
        <v>0</v>
      </c>
      <c r="AM36" s="53">
        <v>17</v>
      </c>
      <c r="AN36" s="53">
        <v>0</v>
      </c>
      <c r="AO36" s="75"/>
      <c r="AP36" s="126">
        <v>-3.4</v>
      </c>
      <c r="AR36" s="17" t="s">
        <v>40</v>
      </c>
      <c r="AS36" s="131" t="s">
        <v>27</v>
      </c>
      <c r="AT36" s="121">
        <v>2</v>
      </c>
      <c r="AU36" s="121" t="s">
        <v>264</v>
      </c>
      <c r="AV36" s="121" t="s">
        <v>264</v>
      </c>
      <c r="AX36" s="151">
        <v>16</v>
      </c>
    </row>
    <row r="37" spans="1:50" ht="13.5" customHeight="1">
      <c r="A37" s="24"/>
      <c r="B37" s="191">
        <f t="shared" si="5"/>
        <v>35</v>
      </c>
      <c r="C37" s="17" t="s">
        <v>167</v>
      </c>
      <c r="D37" s="120"/>
      <c r="E37" s="68">
        <f t="shared" si="6"/>
        <v>1</v>
      </c>
      <c r="F37" s="68">
        <f t="shared" si="7"/>
        <v>0</v>
      </c>
      <c r="G37" s="68" t="str">
        <f t="shared" si="8"/>
        <v>-</v>
      </c>
      <c r="H37" s="68" t="str">
        <f t="shared" si="9"/>
        <v> </v>
      </c>
      <c r="I37" s="88"/>
      <c r="J37" s="58">
        <f t="shared" si="10"/>
        <v>0</v>
      </c>
      <c r="K37" s="69"/>
      <c r="L37" s="75"/>
      <c r="M37" s="17" t="s">
        <v>167</v>
      </c>
      <c r="N37" s="120"/>
      <c r="O37" s="53">
        <v>1</v>
      </c>
      <c r="P37" s="53">
        <v>1</v>
      </c>
      <c r="Q37" s="53">
        <v>0</v>
      </c>
      <c r="R37" s="53">
        <v>10</v>
      </c>
      <c r="S37" s="54">
        <v>10</v>
      </c>
      <c r="T37" s="53"/>
      <c r="U37" s="55">
        <v>10</v>
      </c>
      <c r="V37" s="53" t="s">
        <v>264</v>
      </c>
      <c r="W37" s="30"/>
      <c r="X37" s="56">
        <v>0</v>
      </c>
      <c r="Z37" s="17" t="s">
        <v>167</v>
      </c>
      <c r="AA37" s="131"/>
      <c r="AB37" s="68"/>
      <c r="AC37" s="122"/>
      <c r="AD37" s="122"/>
      <c r="AE37" s="122"/>
      <c r="AF37" s="122"/>
      <c r="AG37" s="123"/>
      <c r="AH37" s="123"/>
      <c r="AI37" s="124"/>
      <c r="AJ37" s="125"/>
      <c r="AK37" s="68"/>
      <c r="AL37" s="53"/>
      <c r="AM37" s="53"/>
      <c r="AN37" s="53"/>
      <c r="AO37" s="75"/>
      <c r="AP37" s="126"/>
      <c r="AR37" s="17" t="s">
        <v>167</v>
      </c>
      <c r="AS37" s="131"/>
      <c r="AT37" s="121" t="s">
        <v>264</v>
      </c>
      <c r="AU37" s="121" t="s">
        <v>264</v>
      </c>
      <c r="AV37" s="121" t="s">
        <v>264</v>
      </c>
      <c r="AX37" s="151" t="s">
        <v>15</v>
      </c>
    </row>
    <row r="38" spans="1:50" ht="13.5" customHeight="1">
      <c r="A38" s="24"/>
      <c r="B38" s="191">
        <f t="shared" si="5"/>
        <v>36</v>
      </c>
      <c r="C38" s="17" t="s">
        <v>181</v>
      </c>
      <c r="D38" s="120"/>
      <c r="E38" s="68">
        <f t="shared" si="6"/>
        <v>1</v>
      </c>
      <c r="F38" s="68" t="str">
        <f t="shared" si="7"/>
        <v>-</v>
      </c>
      <c r="G38" s="68" t="str">
        <f t="shared" si="8"/>
        <v>-</v>
      </c>
      <c r="H38" s="68" t="str">
        <f t="shared" si="9"/>
        <v> </v>
      </c>
      <c r="I38" s="88"/>
      <c r="J38" s="58">
        <f t="shared" si="10"/>
        <v>0</v>
      </c>
      <c r="K38" s="69"/>
      <c r="L38" s="75"/>
      <c r="M38" s="17" t="s">
        <v>181</v>
      </c>
      <c r="N38" s="120"/>
      <c r="O38" s="53">
        <v>1</v>
      </c>
      <c r="P38" s="53" t="s">
        <v>32</v>
      </c>
      <c r="Q38" s="53" t="s">
        <v>32</v>
      </c>
      <c r="R38" s="53" t="s">
        <v>32</v>
      </c>
      <c r="S38" s="54" t="s">
        <v>32</v>
      </c>
      <c r="T38" s="53"/>
      <c r="U38" s="55" t="s">
        <v>32</v>
      </c>
      <c r="V38" s="53" t="e">
        <v>#VALUE!</v>
      </c>
      <c r="W38" s="30"/>
      <c r="X38" s="56" t="s">
        <v>32</v>
      </c>
      <c r="Z38" s="17" t="s">
        <v>181</v>
      </c>
      <c r="AA38" s="131"/>
      <c r="AB38" s="68"/>
      <c r="AC38" s="122"/>
      <c r="AD38" s="122"/>
      <c r="AE38" s="122"/>
      <c r="AF38" s="122"/>
      <c r="AG38" s="123"/>
      <c r="AH38" s="123"/>
      <c r="AI38" s="124"/>
      <c r="AJ38" s="125"/>
      <c r="AK38" s="68"/>
      <c r="AL38" s="53"/>
      <c r="AM38" s="53"/>
      <c r="AN38" s="53"/>
      <c r="AO38" s="75"/>
      <c r="AP38" s="126"/>
      <c r="AR38" s="17" t="s">
        <v>181</v>
      </c>
      <c r="AS38" s="131"/>
      <c r="AT38" s="121" t="s">
        <v>264</v>
      </c>
      <c r="AU38" s="121" t="s">
        <v>264</v>
      </c>
      <c r="AV38" s="121" t="s">
        <v>264</v>
      </c>
      <c r="AX38" s="151" t="s">
        <v>15</v>
      </c>
    </row>
    <row r="39" spans="1:50" ht="13.5" customHeight="1">
      <c r="A39" s="24"/>
      <c r="B39" s="191">
        <f t="shared" si="5"/>
        <v>37</v>
      </c>
      <c r="C39" s="17" t="s">
        <v>166</v>
      </c>
      <c r="D39" s="120" t="s">
        <v>31</v>
      </c>
      <c r="E39" s="68">
        <f t="shared" si="6"/>
        <v>2</v>
      </c>
      <c r="F39" s="68">
        <f t="shared" si="7"/>
        <v>-9</v>
      </c>
      <c r="G39" s="68" t="str">
        <f t="shared" si="8"/>
        <v>-</v>
      </c>
      <c r="H39" s="68">
        <f t="shared" si="9"/>
        <v>8</v>
      </c>
      <c r="I39" s="88"/>
      <c r="J39" s="58">
        <f t="shared" si="10"/>
        <v>-1</v>
      </c>
      <c r="K39" s="69"/>
      <c r="L39" s="75"/>
      <c r="M39" s="17" t="s">
        <v>166</v>
      </c>
      <c r="N39" s="120" t="s">
        <v>31</v>
      </c>
      <c r="O39" s="53">
        <v>2</v>
      </c>
      <c r="P39" s="53">
        <v>2</v>
      </c>
      <c r="Q39" s="53">
        <v>0</v>
      </c>
      <c r="R39" s="53">
        <v>11</v>
      </c>
      <c r="S39" s="54">
        <v>7</v>
      </c>
      <c r="T39" s="53"/>
      <c r="U39" s="55">
        <v>5.5</v>
      </c>
      <c r="V39" s="53" t="s">
        <v>264</v>
      </c>
      <c r="W39" s="30"/>
      <c r="X39" s="56">
        <v>-9</v>
      </c>
      <c r="Z39" s="17" t="s">
        <v>166</v>
      </c>
      <c r="AA39" s="131" t="s">
        <v>31</v>
      </c>
      <c r="AB39" s="68"/>
      <c r="AC39" s="122"/>
      <c r="AD39" s="122"/>
      <c r="AE39" s="122"/>
      <c r="AF39" s="122"/>
      <c r="AG39" s="123"/>
      <c r="AH39" s="123"/>
      <c r="AI39" s="124"/>
      <c r="AJ39" s="125"/>
      <c r="AK39" s="68"/>
      <c r="AL39" s="53"/>
      <c r="AM39" s="53"/>
      <c r="AN39" s="53"/>
      <c r="AO39" s="75"/>
      <c r="AP39" s="126"/>
      <c r="AR39" s="17" t="s">
        <v>166</v>
      </c>
      <c r="AS39" s="131" t="s">
        <v>31</v>
      </c>
      <c r="AT39" s="121">
        <v>1</v>
      </c>
      <c r="AU39" s="121" t="s">
        <v>264</v>
      </c>
      <c r="AV39" s="121" t="s">
        <v>264</v>
      </c>
      <c r="AX39" s="151">
        <v>8</v>
      </c>
    </row>
    <row r="40" spans="1:50" ht="13.5" customHeight="1">
      <c r="A40" s="24"/>
      <c r="B40" s="191">
        <f t="shared" si="5"/>
        <v>38</v>
      </c>
      <c r="C40" s="17" t="s">
        <v>177</v>
      </c>
      <c r="D40" s="120" t="s">
        <v>27</v>
      </c>
      <c r="E40" s="68">
        <f t="shared" si="6"/>
        <v>1</v>
      </c>
      <c r="F40" s="68">
        <f t="shared" si="7"/>
        <v>-1</v>
      </c>
      <c r="G40" s="68" t="str">
        <f t="shared" si="8"/>
        <v>-</v>
      </c>
      <c r="H40" s="68" t="str">
        <f t="shared" si="9"/>
        <v> </v>
      </c>
      <c r="I40" s="88"/>
      <c r="J40" s="58">
        <f t="shared" si="10"/>
        <v>-1</v>
      </c>
      <c r="L40" s="75"/>
      <c r="M40" s="17" t="s">
        <v>177</v>
      </c>
      <c r="N40" s="120" t="s">
        <v>27</v>
      </c>
      <c r="O40" s="53">
        <v>1</v>
      </c>
      <c r="P40" s="53">
        <v>1</v>
      </c>
      <c r="Q40" s="53">
        <v>0</v>
      </c>
      <c r="R40" s="53">
        <v>9</v>
      </c>
      <c r="S40" s="54">
        <v>9</v>
      </c>
      <c r="T40" s="53"/>
      <c r="U40" s="55">
        <v>9</v>
      </c>
      <c r="V40" s="53" t="s">
        <v>264</v>
      </c>
      <c r="W40" s="30"/>
      <c r="X40" s="56">
        <v>-1</v>
      </c>
      <c r="Z40" s="17" t="s">
        <v>177</v>
      </c>
      <c r="AA40" s="131" t="s">
        <v>27</v>
      </c>
      <c r="AB40" s="68"/>
      <c r="AC40" s="122"/>
      <c r="AD40" s="122"/>
      <c r="AE40" s="122"/>
      <c r="AF40" s="122"/>
      <c r="AG40" s="123"/>
      <c r="AH40" s="123"/>
      <c r="AI40" s="124"/>
      <c r="AJ40" s="125"/>
      <c r="AK40" s="68"/>
      <c r="AL40" s="53"/>
      <c r="AM40" s="53"/>
      <c r="AN40" s="53"/>
      <c r="AO40" s="75"/>
      <c r="AP40" s="126"/>
      <c r="AR40" s="17" t="s">
        <v>177</v>
      </c>
      <c r="AS40" s="131" t="s">
        <v>27</v>
      </c>
      <c r="AT40" s="121" t="s">
        <v>264</v>
      </c>
      <c r="AU40" s="121" t="s">
        <v>264</v>
      </c>
      <c r="AV40" s="121" t="s">
        <v>264</v>
      </c>
      <c r="AX40" s="151" t="s">
        <v>15</v>
      </c>
    </row>
    <row r="41" spans="1:50" ht="13.5" customHeight="1">
      <c r="A41" s="24"/>
      <c r="B41" s="191">
        <f t="shared" si="5"/>
        <v>39</v>
      </c>
      <c r="C41" s="17" t="s">
        <v>250</v>
      </c>
      <c r="D41" s="120"/>
      <c r="E41" s="68">
        <f t="shared" si="6"/>
        <v>2</v>
      </c>
      <c r="F41" s="68">
        <f t="shared" si="7"/>
        <v>-2</v>
      </c>
      <c r="G41" s="68" t="str">
        <f t="shared" si="8"/>
        <v>-</v>
      </c>
      <c r="H41" s="68" t="str">
        <f t="shared" si="9"/>
        <v> </v>
      </c>
      <c r="I41" s="88"/>
      <c r="J41" s="58">
        <f t="shared" si="10"/>
        <v>-2</v>
      </c>
      <c r="K41" s="69"/>
      <c r="L41" s="75"/>
      <c r="M41" s="17" t="s">
        <v>250</v>
      </c>
      <c r="N41" s="120"/>
      <c r="O41" s="53">
        <v>2</v>
      </c>
      <c r="P41" s="53">
        <v>2</v>
      </c>
      <c r="Q41" s="53">
        <v>0</v>
      </c>
      <c r="R41" s="53">
        <v>18</v>
      </c>
      <c r="S41" s="54">
        <v>17</v>
      </c>
      <c r="T41" s="53"/>
      <c r="U41" s="55">
        <v>9</v>
      </c>
      <c r="V41" s="53" t="s">
        <v>264</v>
      </c>
      <c r="W41" s="30"/>
      <c r="X41" s="56">
        <v>-2</v>
      </c>
      <c r="Z41" s="17" t="s">
        <v>250</v>
      </c>
      <c r="AA41" s="131"/>
      <c r="AB41" s="68"/>
      <c r="AC41" s="122"/>
      <c r="AD41" s="122"/>
      <c r="AE41" s="122"/>
      <c r="AF41" s="122"/>
      <c r="AG41" s="123"/>
      <c r="AH41" s="123"/>
      <c r="AI41" s="124"/>
      <c r="AJ41" s="125"/>
      <c r="AK41" s="68"/>
      <c r="AL41" s="53"/>
      <c r="AM41" s="53"/>
      <c r="AN41" s="53"/>
      <c r="AO41" s="75"/>
      <c r="AP41" s="126"/>
      <c r="AR41" s="17" t="s">
        <v>250</v>
      </c>
      <c r="AS41" s="131"/>
      <c r="AT41" s="121" t="s">
        <v>264</v>
      </c>
      <c r="AU41" s="121" t="s">
        <v>264</v>
      </c>
      <c r="AV41" s="121" t="s">
        <v>264</v>
      </c>
      <c r="AX41" s="151" t="s">
        <v>15</v>
      </c>
    </row>
    <row r="42" spans="1:50" ht="13.5" customHeight="1">
      <c r="A42" s="24"/>
      <c r="B42" s="191">
        <f t="shared" si="5"/>
        <v>40</v>
      </c>
      <c r="C42" s="17" t="s">
        <v>179</v>
      </c>
      <c r="D42" s="120"/>
      <c r="E42" s="68">
        <f t="shared" si="6"/>
        <v>1</v>
      </c>
      <c r="F42" s="68">
        <f t="shared" si="7"/>
        <v>-4</v>
      </c>
      <c r="G42" s="68" t="str">
        <f t="shared" si="8"/>
        <v>-</v>
      </c>
      <c r="H42" s="68" t="str">
        <f t="shared" si="9"/>
        <v> </v>
      </c>
      <c r="I42" s="88"/>
      <c r="J42" s="58">
        <f t="shared" si="10"/>
        <v>-4</v>
      </c>
      <c r="K42" s="69"/>
      <c r="L42" s="75"/>
      <c r="M42" s="17" t="s">
        <v>179</v>
      </c>
      <c r="N42" s="120"/>
      <c r="O42" s="53">
        <v>1</v>
      </c>
      <c r="P42" s="53">
        <v>1</v>
      </c>
      <c r="Q42" s="53">
        <v>0</v>
      </c>
      <c r="R42" s="53">
        <v>6</v>
      </c>
      <c r="S42" s="54">
        <v>6</v>
      </c>
      <c r="T42" s="53"/>
      <c r="U42" s="55">
        <v>6</v>
      </c>
      <c r="V42" s="53" t="s">
        <v>264</v>
      </c>
      <c r="W42" s="30"/>
      <c r="X42" s="56">
        <v>-4</v>
      </c>
      <c r="Z42" s="17" t="s">
        <v>179</v>
      </c>
      <c r="AA42" s="131"/>
      <c r="AB42" s="68"/>
      <c r="AC42" s="122"/>
      <c r="AD42" s="122"/>
      <c r="AE42" s="122"/>
      <c r="AF42" s="122"/>
      <c r="AG42" s="123"/>
      <c r="AH42" s="123"/>
      <c r="AI42" s="124"/>
      <c r="AJ42" s="125"/>
      <c r="AK42" s="68"/>
      <c r="AL42" s="53"/>
      <c r="AM42" s="53"/>
      <c r="AN42" s="53"/>
      <c r="AO42" s="75"/>
      <c r="AP42" s="126"/>
      <c r="AR42" s="17" t="s">
        <v>179</v>
      </c>
      <c r="AS42" s="131"/>
      <c r="AT42" s="121" t="s">
        <v>264</v>
      </c>
      <c r="AU42" s="121" t="s">
        <v>264</v>
      </c>
      <c r="AV42" s="121" t="s">
        <v>264</v>
      </c>
      <c r="AX42" s="151" t="s">
        <v>15</v>
      </c>
    </row>
    <row r="43" spans="1:50" ht="13.5" customHeight="1">
      <c r="A43" s="24"/>
      <c r="B43" s="191">
        <f t="shared" si="5"/>
        <v>41</v>
      </c>
      <c r="C43" s="17" t="s">
        <v>178</v>
      </c>
      <c r="D43" s="120"/>
      <c r="E43" s="68">
        <f t="shared" si="6"/>
        <v>1</v>
      </c>
      <c r="F43" s="68">
        <f t="shared" si="7"/>
        <v>-5</v>
      </c>
      <c r="G43" s="68" t="str">
        <f t="shared" si="8"/>
        <v>-</v>
      </c>
      <c r="H43" s="68" t="str">
        <f t="shared" si="9"/>
        <v> </v>
      </c>
      <c r="I43" s="88"/>
      <c r="J43" s="58">
        <f t="shared" si="10"/>
        <v>-5</v>
      </c>
      <c r="K43" s="69"/>
      <c r="L43" s="75"/>
      <c r="M43" s="17" t="s">
        <v>178</v>
      </c>
      <c r="N43" s="120"/>
      <c r="O43" s="53">
        <v>1</v>
      </c>
      <c r="P43" s="53">
        <v>1</v>
      </c>
      <c r="Q43" s="53">
        <v>0</v>
      </c>
      <c r="R43" s="53">
        <v>5</v>
      </c>
      <c r="S43" s="54">
        <v>5</v>
      </c>
      <c r="T43" s="53"/>
      <c r="U43" s="55">
        <v>5</v>
      </c>
      <c r="V43" s="53" t="s">
        <v>264</v>
      </c>
      <c r="W43" s="30"/>
      <c r="X43" s="56">
        <v>-5</v>
      </c>
      <c r="Z43" s="17" t="s">
        <v>178</v>
      </c>
      <c r="AA43" s="131"/>
      <c r="AB43" s="68"/>
      <c r="AC43" s="122"/>
      <c r="AD43" s="122"/>
      <c r="AE43" s="122"/>
      <c r="AF43" s="122"/>
      <c r="AG43" s="123"/>
      <c r="AH43" s="123"/>
      <c r="AI43" s="124"/>
      <c r="AJ43" s="125"/>
      <c r="AK43" s="68"/>
      <c r="AL43" s="53"/>
      <c r="AM43" s="53"/>
      <c r="AN43" s="53"/>
      <c r="AO43" s="75"/>
      <c r="AP43" s="126"/>
      <c r="AR43" s="17" t="s">
        <v>178</v>
      </c>
      <c r="AS43" s="131"/>
      <c r="AT43" s="121" t="s">
        <v>264</v>
      </c>
      <c r="AU43" s="121" t="s">
        <v>264</v>
      </c>
      <c r="AV43" s="121" t="s">
        <v>264</v>
      </c>
      <c r="AX43" s="151" t="s">
        <v>15</v>
      </c>
    </row>
    <row r="44" spans="1:50" ht="13.5" customHeight="1">
      <c r="A44" s="24"/>
      <c r="B44" s="191">
        <f t="shared" si="5"/>
        <v>42</v>
      </c>
      <c r="C44" s="17" t="s">
        <v>255</v>
      </c>
      <c r="D44" s="120" t="s">
        <v>256</v>
      </c>
      <c r="E44" s="68">
        <f t="shared" si="6"/>
        <v>1</v>
      </c>
      <c r="F44" s="68">
        <f t="shared" si="7"/>
        <v>-5</v>
      </c>
      <c r="G44" s="68" t="str">
        <f t="shared" si="8"/>
        <v>-</v>
      </c>
      <c r="H44" s="68" t="str">
        <f t="shared" si="9"/>
        <v> </v>
      </c>
      <c r="I44" s="88"/>
      <c r="J44" s="58">
        <f t="shared" si="10"/>
        <v>-5</v>
      </c>
      <c r="K44" s="69"/>
      <c r="L44" s="75"/>
      <c r="M44" s="17" t="s">
        <v>255</v>
      </c>
      <c r="N44" s="120" t="s">
        <v>256</v>
      </c>
      <c r="O44" s="53">
        <v>1</v>
      </c>
      <c r="P44" s="53">
        <v>1</v>
      </c>
      <c r="Q44" s="53">
        <v>0</v>
      </c>
      <c r="R44" s="53">
        <v>5</v>
      </c>
      <c r="S44" s="54">
        <v>5</v>
      </c>
      <c r="T44" s="53"/>
      <c r="U44" s="55">
        <v>5</v>
      </c>
      <c r="V44" s="53" t="s">
        <v>264</v>
      </c>
      <c r="W44" s="30"/>
      <c r="X44" s="56">
        <v>-5</v>
      </c>
      <c r="Z44" s="17" t="s">
        <v>255</v>
      </c>
      <c r="AA44" s="131" t="s">
        <v>256</v>
      </c>
      <c r="AB44" s="68"/>
      <c r="AC44" s="122"/>
      <c r="AD44" s="122"/>
      <c r="AE44" s="122"/>
      <c r="AF44" s="122"/>
      <c r="AG44" s="123"/>
      <c r="AH44" s="123"/>
      <c r="AI44" s="124"/>
      <c r="AJ44" s="125"/>
      <c r="AK44" s="68"/>
      <c r="AL44" s="53"/>
      <c r="AM44" s="53"/>
      <c r="AN44" s="53"/>
      <c r="AO44" s="75"/>
      <c r="AP44" s="126"/>
      <c r="AR44" s="17" t="s">
        <v>255</v>
      </c>
      <c r="AS44" s="131" t="s">
        <v>256</v>
      </c>
      <c r="AT44" s="121" t="s">
        <v>264</v>
      </c>
      <c r="AU44" s="121" t="s">
        <v>264</v>
      </c>
      <c r="AV44" s="121" t="s">
        <v>264</v>
      </c>
      <c r="AX44" s="151" t="s">
        <v>15</v>
      </c>
    </row>
    <row r="45" spans="1:50" ht="13.5" customHeight="1">
      <c r="A45" s="24"/>
      <c r="B45" s="191">
        <f t="shared" si="5"/>
        <v>43</v>
      </c>
      <c r="C45" s="17" t="s">
        <v>65</v>
      </c>
      <c r="D45" s="120" t="s">
        <v>27</v>
      </c>
      <c r="E45" s="68">
        <f t="shared" si="6"/>
        <v>3</v>
      </c>
      <c r="F45" s="68">
        <f t="shared" si="7"/>
        <v>-5</v>
      </c>
      <c r="G45" s="68">
        <f t="shared" si="8"/>
        <v>-1</v>
      </c>
      <c r="H45" s="68" t="str">
        <f t="shared" si="9"/>
        <v> </v>
      </c>
      <c r="I45" s="88"/>
      <c r="J45" s="58">
        <f t="shared" si="10"/>
        <v>-6</v>
      </c>
      <c r="L45" s="97"/>
      <c r="M45" s="17" t="s">
        <v>65</v>
      </c>
      <c r="N45" s="120" t="s">
        <v>27</v>
      </c>
      <c r="O45" s="53">
        <v>3</v>
      </c>
      <c r="P45" s="53">
        <v>1</v>
      </c>
      <c r="Q45" s="53">
        <v>0</v>
      </c>
      <c r="R45" s="53">
        <v>5</v>
      </c>
      <c r="S45" s="54">
        <v>5</v>
      </c>
      <c r="T45" s="53"/>
      <c r="U45" s="55">
        <v>5</v>
      </c>
      <c r="V45" s="53" t="s">
        <v>264</v>
      </c>
      <c r="W45" s="30"/>
      <c r="X45" s="56">
        <v>-5</v>
      </c>
      <c r="Z45" s="17" t="s">
        <v>65</v>
      </c>
      <c r="AA45" s="131" t="s">
        <v>27</v>
      </c>
      <c r="AB45" s="68">
        <v>3</v>
      </c>
      <c r="AC45" s="122">
        <v>2</v>
      </c>
      <c r="AD45" s="122">
        <v>1</v>
      </c>
      <c r="AE45" s="122">
        <v>5</v>
      </c>
      <c r="AF45" s="122">
        <v>0</v>
      </c>
      <c r="AG45" s="123" t="s">
        <v>32</v>
      </c>
      <c r="AH45" s="123">
        <v>2.5</v>
      </c>
      <c r="AI45" s="124" t="s">
        <v>32</v>
      </c>
      <c r="AJ45" s="125"/>
      <c r="AK45" s="68">
        <v>2</v>
      </c>
      <c r="AL45" s="53">
        <v>1</v>
      </c>
      <c r="AM45" s="53">
        <v>5</v>
      </c>
      <c r="AN45" s="53">
        <v>0</v>
      </c>
      <c r="AO45" s="75"/>
      <c r="AP45" s="126">
        <v>-1</v>
      </c>
      <c r="AR45" s="17" t="s">
        <v>65</v>
      </c>
      <c r="AS45" s="131" t="s">
        <v>27</v>
      </c>
      <c r="AT45" s="121" t="s">
        <v>264</v>
      </c>
      <c r="AU45" s="121" t="s">
        <v>264</v>
      </c>
      <c r="AV45" s="121" t="s">
        <v>264</v>
      </c>
      <c r="AX45" s="151" t="s">
        <v>15</v>
      </c>
    </row>
    <row r="46" spans="1:50" ht="13.5" customHeight="1">
      <c r="A46" s="24"/>
      <c r="B46" s="191">
        <f t="shared" si="5"/>
        <v>44</v>
      </c>
      <c r="C46" s="17" t="s">
        <v>257</v>
      </c>
      <c r="D46" s="120" t="s">
        <v>258</v>
      </c>
      <c r="E46" s="68">
        <f t="shared" si="6"/>
        <v>1</v>
      </c>
      <c r="F46" s="68">
        <f t="shared" si="7"/>
        <v>-8</v>
      </c>
      <c r="G46" s="68" t="str">
        <f t="shared" si="8"/>
        <v>-</v>
      </c>
      <c r="H46" s="68" t="str">
        <f t="shared" si="9"/>
        <v> </v>
      </c>
      <c r="I46" s="88"/>
      <c r="J46" s="58">
        <f t="shared" si="10"/>
        <v>-8</v>
      </c>
      <c r="K46" s="69"/>
      <c r="L46" s="75"/>
      <c r="M46" s="17" t="s">
        <v>257</v>
      </c>
      <c r="N46" s="120" t="s">
        <v>258</v>
      </c>
      <c r="O46" s="53">
        <v>1</v>
      </c>
      <c r="P46" s="53">
        <v>1</v>
      </c>
      <c r="Q46" s="53">
        <v>0</v>
      </c>
      <c r="R46" s="53">
        <v>2</v>
      </c>
      <c r="S46" s="54">
        <v>2</v>
      </c>
      <c r="T46" s="53"/>
      <c r="U46" s="55">
        <v>2</v>
      </c>
      <c r="V46" s="53" t="s">
        <v>264</v>
      </c>
      <c r="W46" s="30"/>
      <c r="X46" s="56">
        <v>-8</v>
      </c>
      <c r="Z46" s="17" t="s">
        <v>257</v>
      </c>
      <c r="AA46" s="131" t="s">
        <v>258</v>
      </c>
      <c r="AB46" s="68"/>
      <c r="AC46" s="122"/>
      <c r="AD46" s="122"/>
      <c r="AE46" s="122"/>
      <c r="AF46" s="122"/>
      <c r="AG46" s="123"/>
      <c r="AH46" s="123"/>
      <c r="AI46" s="124"/>
      <c r="AJ46" s="125"/>
      <c r="AK46" s="68"/>
      <c r="AL46" s="53"/>
      <c r="AM46" s="53"/>
      <c r="AN46" s="53"/>
      <c r="AO46" s="75"/>
      <c r="AP46" s="126"/>
      <c r="AR46" s="17" t="s">
        <v>257</v>
      </c>
      <c r="AS46" s="131" t="s">
        <v>258</v>
      </c>
      <c r="AT46" s="121" t="s">
        <v>264</v>
      </c>
      <c r="AU46" s="121" t="s">
        <v>264</v>
      </c>
      <c r="AV46" s="121" t="s">
        <v>264</v>
      </c>
      <c r="AX46" s="151" t="s">
        <v>15</v>
      </c>
    </row>
    <row r="47" spans="1:50" ht="13.5" customHeight="1">
      <c r="A47" s="24"/>
      <c r="B47" s="191">
        <f t="shared" si="5"/>
        <v>45</v>
      </c>
      <c r="C47" s="17" t="s">
        <v>251</v>
      </c>
      <c r="D47" s="120" t="s">
        <v>31</v>
      </c>
      <c r="E47" s="68">
        <f t="shared" si="6"/>
        <v>1</v>
      </c>
      <c r="F47" s="68">
        <f t="shared" si="7"/>
        <v>-8</v>
      </c>
      <c r="G47" s="68" t="str">
        <f t="shared" si="8"/>
        <v>-</v>
      </c>
      <c r="H47" s="68" t="str">
        <f t="shared" si="9"/>
        <v> </v>
      </c>
      <c r="I47" s="88"/>
      <c r="J47" s="58">
        <f t="shared" si="10"/>
        <v>-8</v>
      </c>
      <c r="K47" s="69"/>
      <c r="L47" s="75"/>
      <c r="M47" s="17" t="s">
        <v>251</v>
      </c>
      <c r="N47" s="120" t="s">
        <v>31</v>
      </c>
      <c r="O47" s="53">
        <v>1</v>
      </c>
      <c r="P47" s="53">
        <v>1</v>
      </c>
      <c r="Q47" s="53">
        <v>0</v>
      </c>
      <c r="R47" s="53">
        <v>2</v>
      </c>
      <c r="S47" s="54">
        <v>2</v>
      </c>
      <c r="T47" s="53"/>
      <c r="U47" s="55">
        <v>2</v>
      </c>
      <c r="V47" s="53" t="s">
        <v>264</v>
      </c>
      <c r="W47" s="30"/>
      <c r="X47" s="56">
        <v>-8</v>
      </c>
      <c r="Z47" s="17" t="s">
        <v>251</v>
      </c>
      <c r="AA47" s="131" t="s">
        <v>31</v>
      </c>
      <c r="AB47" s="68"/>
      <c r="AC47" s="122"/>
      <c r="AD47" s="122"/>
      <c r="AE47" s="122"/>
      <c r="AF47" s="122"/>
      <c r="AG47" s="123"/>
      <c r="AH47" s="123"/>
      <c r="AI47" s="124"/>
      <c r="AJ47" s="125"/>
      <c r="AK47" s="68"/>
      <c r="AL47" s="53"/>
      <c r="AM47" s="53"/>
      <c r="AN47" s="53"/>
      <c r="AO47" s="75"/>
      <c r="AP47" s="126"/>
      <c r="AR47" s="17" t="s">
        <v>251</v>
      </c>
      <c r="AS47" s="131" t="s">
        <v>31</v>
      </c>
      <c r="AT47" s="121" t="s">
        <v>264</v>
      </c>
      <c r="AU47" s="121" t="s">
        <v>264</v>
      </c>
      <c r="AV47" s="121" t="s">
        <v>264</v>
      </c>
      <c r="AX47" s="151" t="s">
        <v>15</v>
      </c>
    </row>
    <row r="48" spans="1:50" ht="13.5" customHeight="1">
      <c r="A48" s="24"/>
      <c r="B48" s="191">
        <f t="shared" si="5"/>
        <v>46</v>
      </c>
      <c r="C48" s="17" t="s">
        <v>162</v>
      </c>
      <c r="D48" s="120" t="s">
        <v>27</v>
      </c>
      <c r="E48" s="68">
        <f t="shared" si="6"/>
        <v>1</v>
      </c>
      <c r="F48" s="68">
        <f t="shared" si="7"/>
        <v>-10</v>
      </c>
      <c r="G48" s="68" t="str">
        <f t="shared" si="8"/>
        <v>-</v>
      </c>
      <c r="H48" s="68" t="str">
        <f t="shared" si="9"/>
        <v> </v>
      </c>
      <c r="I48" s="88"/>
      <c r="J48" s="58">
        <f t="shared" si="10"/>
        <v>-10</v>
      </c>
      <c r="K48" s="69"/>
      <c r="L48" s="75"/>
      <c r="M48" s="17" t="s">
        <v>162</v>
      </c>
      <c r="N48" s="120" t="s">
        <v>27</v>
      </c>
      <c r="O48" s="53">
        <v>1</v>
      </c>
      <c r="P48" s="53">
        <v>1</v>
      </c>
      <c r="Q48" s="53">
        <v>0</v>
      </c>
      <c r="R48" s="53">
        <v>0</v>
      </c>
      <c r="S48" s="54">
        <v>0</v>
      </c>
      <c r="T48" s="53"/>
      <c r="U48" s="55">
        <v>0</v>
      </c>
      <c r="V48" s="53" t="s">
        <v>264</v>
      </c>
      <c r="W48" s="30"/>
      <c r="X48" s="56">
        <v>-10</v>
      </c>
      <c r="Z48" s="17" t="s">
        <v>162</v>
      </c>
      <c r="AA48" s="131" t="s">
        <v>27</v>
      </c>
      <c r="AB48" s="68">
        <v>1</v>
      </c>
      <c r="AC48" s="122"/>
      <c r="AD48" s="122"/>
      <c r="AE48" s="122"/>
      <c r="AF48" s="122"/>
      <c r="AG48" s="123"/>
      <c r="AH48" s="123"/>
      <c r="AI48" s="124"/>
      <c r="AJ48" s="125"/>
      <c r="AK48" s="68"/>
      <c r="AL48" s="53"/>
      <c r="AM48" s="53"/>
      <c r="AN48" s="53"/>
      <c r="AO48" s="75"/>
      <c r="AP48" s="126"/>
      <c r="AR48" s="17" t="s">
        <v>162</v>
      </c>
      <c r="AS48" s="131" t="s">
        <v>27</v>
      </c>
      <c r="AT48" s="121" t="s">
        <v>264</v>
      </c>
      <c r="AU48" s="121" t="s">
        <v>264</v>
      </c>
      <c r="AV48" s="121" t="s">
        <v>264</v>
      </c>
      <c r="AX48" s="151" t="s">
        <v>15</v>
      </c>
    </row>
    <row r="49" spans="1:50" ht="13.5" customHeight="1">
      <c r="A49" s="24"/>
      <c r="B49" s="191">
        <f t="shared" si="5"/>
        <v>47</v>
      </c>
      <c r="C49" s="17" t="s">
        <v>248</v>
      </c>
      <c r="D49" s="120"/>
      <c r="E49" s="68">
        <f t="shared" si="6"/>
        <v>1</v>
      </c>
      <c r="F49" s="68">
        <f t="shared" si="7"/>
        <v>-10</v>
      </c>
      <c r="G49" s="68" t="str">
        <f t="shared" si="8"/>
        <v>-</v>
      </c>
      <c r="H49" s="68" t="str">
        <f t="shared" si="9"/>
        <v> </v>
      </c>
      <c r="I49" s="88"/>
      <c r="J49" s="58">
        <f t="shared" si="10"/>
        <v>-10</v>
      </c>
      <c r="K49" s="69"/>
      <c r="L49" s="75"/>
      <c r="M49" s="17" t="s">
        <v>248</v>
      </c>
      <c r="N49" s="120"/>
      <c r="O49" s="53">
        <v>1</v>
      </c>
      <c r="P49" s="53">
        <v>1</v>
      </c>
      <c r="Q49" s="53">
        <v>0</v>
      </c>
      <c r="R49" s="53">
        <v>0</v>
      </c>
      <c r="S49" s="54">
        <v>0</v>
      </c>
      <c r="T49" s="53"/>
      <c r="U49" s="55">
        <v>0</v>
      </c>
      <c r="V49" s="53" t="s">
        <v>264</v>
      </c>
      <c r="W49" s="30"/>
      <c r="X49" s="56">
        <v>-10</v>
      </c>
      <c r="Z49" s="17" t="s">
        <v>248</v>
      </c>
      <c r="AA49" s="131"/>
      <c r="AB49" s="68"/>
      <c r="AC49" s="122"/>
      <c r="AD49" s="122"/>
      <c r="AE49" s="122"/>
      <c r="AF49" s="122"/>
      <c r="AG49" s="123"/>
      <c r="AH49" s="123"/>
      <c r="AI49" s="124"/>
      <c r="AJ49" s="125"/>
      <c r="AK49" s="68"/>
      <c r="AL49" s="53"/>
      <c r="AM49" s="53"/>
      <c r="AN49" s="53"/>
      <c r="AO49" s="75"/>
      <c r="AP49" s="126"/>
      <c r="AR49" s="17" t="s">
        <v>248</v>
      </c>
      <c r="AS49" s="131"/>
      <c r="AT49" s="121" t="s">
        <v>264</v>
      </c>
      <c r="AU49" s="121" t="s">
        <v>264</v>
      </c>
      <c r="AV49" s="121" t="s">
        <v>264</v>
      </c>
      <c r="AX49" s="151" t="s">
        <v>15</v>
      </c>
    </row>
    <row r="50" spans="1:50" ht="13.5" customHeight="1">
      <c r="A50" s="24"/>
      <c r="B50" s="191">
        <f t="shared" si="5"/>
        <v>48</v>
      </c>
      <c r="C50" s="17" t="s">
        <v>249</v>
      </c>
      <c r="D50" s="120" t="s">
        <v>27</v>
      </c>
      <c r="E50" s="68">
        <f t="shared" si="6"/>
        <v>1</v>
      </c>
      <c r="F50" s="68">
        <f t="shared" si="7"/>
        <v>-10</v>
      </c>
      <c r="G50" s="68" t="str">
        <f t="shared" si="8"/>
        <v>-</v>
      </c>
      <c r="H50" s="68" t="str">
        <f t="shared" si="9"/>
        <v> </v>
      </c>
      <c r="I50" s="88"/>
      <c r="J50" s="58">
        <f t="shared" si="10"/>
        <v>-10</v>
      </c>
      <c r="K50" s="69"/>
      <c r="L50" s="75"/>
      <c r="M50" s="17" t="s">
        <v>249</v>
      </c>
      <c r="N50" s="120" t="s">
        <v>27</v>
      </c>
      <c r="O50" s="53">
        <v>1</v>
      </c>
      <c r="P50" s="53">
        <v>1</v>
      </c>
      <c r="Q50" s="53">
        <v>0</v>
      </c>
      <c r="R50" s="53">
        <v>0</v>
      </c>
      <c r="S50" s="54">
        <v>0</v>
      </c>
      <c r="T50" s="53"/>
      <c r="U50" s="55">
        <v>0</v>
      </c>
      <c r="V50" s="53" t="s">
        <v>264</v>
      </c>
      <c r="W50" s="30"/>
      <c r="X50" s="56">
        <v>-10</v>
      </c>
      <c r="Z50" s="17" t="s">
        <v>249</v>
      </c>
      <c r="AA50" s="131" t="s">
        <v>27</v>
      </c>
      <c r="AB50" s="68"/>
      <c r="AC50" s="122"/>
      <c r="AD50" s="122"/>
      <c r="AE50" s="122"/>
      <c r="AF50" s="122"/>
      <c r="AG50" s="123"/>
      <c r="AH50" s="123"/>
      <c r="AI50" s="124"/>
      <c r="AJ50" s="125"/>
      <c r="AK50" s="68"/>
      <c r="AL50" s="53"/>
      <c r="AM50" s="53"/>
      <c r="AN50" s="53"/>
      <c r="AO50" s="75"/>
      <c r="AP50" s="126"/>
      <c r="AR50" s="17" t="s">
        <v>249</v>
      </c>
      <c r="AS50" s="131" t="s">
        <v>27</v>
      </c>
      <c r="AT50" s="121" t="s">
        <v>264</v>
      </c>
      <c r="AU50" s="121" t="s">
        <v>264</v>
      </c>
      <c r="AV50" s="121" t="s">
        <v>264</v>
      </c>
      <c r="AX50" s="151" t="s">
        <v>15</v>
      </c>
    </row>
    <row r="51" spans="1:50" ht="13.5" customHeight="1">
      <c r="A51" s="24"/>
      <c r="B51" s="191">
        <f t="shared" si="5"/>
        <v>49</v>
      </c>
      <c r="C51" s="17" t="s">
        <v>241</v>
      </c>
      <c r="D51" s="120"/>
      <c r="E51" s="68">
        <f t="shared" si="6"/>
        <v>1</v>
      </c>
      <c r="F51" s="68">
        <f t="shared" si="7"/>
        <v>-10</v>
      </c>
      <c r="G51" s="68">
        <f t="shared" si="8"/>
        <v>-5.8</v>
      </c>
      <c r="H51" s="68" t="str">
        <f t="shared" si="9"/>
        <v> </v>
      </c>
      <c r="I51" s="88"/>
      <c r="J51" s="58">
        <f t="shared" si="10"/>
        <v>-15.8</v>
      </c>
      <c r="K51" s="226"/>
      <c r="L51" s="22"/>
      <c r="M51" s="17" t="s">
        <v>241</v>
      </c>
      <c r="N51" s="120"/>
      <c r="O51" s="53">
        <v>1</v>
      </c>
      <c r="P51" s="53">
        <v>1</v>
      </c>
      <c r="Q51" s="53">
        <v>0</v>
      </c>
      <c r="R51" s="53">
        <v>0</v>
      </c>
      <c r="S51" s="54">
        <v>0</v>
      </c>
      <c r="T51" s="53"/>
      <c r="U51" s="55">
        <v>0</v>
      </c>
      <c r="V51" s="53" t="s">
        <v>264</v>
      </c>
      <c r="W51" s="30"/>
      <c r="X51" s="56">
        <v>-10</v>
      </c>
      <c r="Z51" s="17" t="s">
        <v>241</v>
      </c>
      <c r="AA51" s="52"/>
      <c r="AB51" s="68">
        <v>1</v>
      </c>
      <c r="AC51" s="122">
        <v>3</v>
      </c>
      <c r="AD51" s="122">
        <v>0</v>
      </c>
      <c r="AE51" s="122">
        <v>29</v>
      </c>
      <c r="AF51" s="122">
        <v>0</v>
      </c>
      <c r="AG51" s="123" t="s">
        <v>32</v>
      </c>
      <c r="AH51" s="123">
        <v>9.666666666666666</v>
      </c>
      <c r="AI51" s="124" t="s">
        <v>32</v>
      </c>
      <c r="AJ51" s="125"/>
      <c r="AK51" s="68">
        <v>3</v>
      </c>
      <c r="AL51" s="53">
        <v>0</v>
      </c>
      <c r="AM51" s="53">
        <v>29</v>
      </c>
      <c r="AN51" s="53">
        <v>0</v>
      </c>
      <c r="AO51" s="75"/>
      <c r="AP51" s="126">
        <v>-5.8</v>
      </c>
      <c r="AR51" s="17" t="s">
        <v>241</v>
      </c>
      <c r="AS51" s="236"/>
      <c r="AT51" s="121" t="s">
        <v>264</v>
      </c>
      <c r="AU51" s="121" t="s">
        <v>264</v>
      </c>
      <c r="AV51" s="121" t="s">
        <v>264</v>
      </c>
      <c r="AX51" s="151" t="s">
        <v>15</v>
      </c>
    </row>
    <row r="52" spans="1:50" ht="13.5" customHeight="1">
      <c r="A52" s="24"/>
      <c r="B52" s="191">
        <f t="shared" si="5"/>
        <v>50</v>
      </c>
      <c r="C52" s="17" t="s">
        <v>175</v>
      </c>
      <c r="D52" s="120" t="s">
        <v>31</v>
      </c>
      <c r="E52" s="68">
        <f t="shared" si="6"/>
        <v>2</v>
      </c>
      <c r="F52" s="68">
        <f t="shared" si="7"/>
        <v>-19</v>
      </c>
      <c r="G52" s="68">
        <f t="shared" si="8"/>
        <v>0</v>
      </c>
      <c r="H52" s="68" t="str">
        <f t="shared" si="9"/>
        <v> </v>
      </c>
      <c r="I52" s="88"/>
      <c r="J52" s="58">
        <f t="shared" si="10"/>
        <v>-19</v>
      </c>
      <c r="K52" s="69"/>
      <c r="L52" s="75"/>
      <c r="M52" s="17" t="s">
        <v>175</v>
      </c>
      <c r="N52" s="120" t="s">
        <v>31</v>
      </c>
      <c r="O52" s="53">
        <v>2</v>
      </c>
      <c r="P52" s="53">
        <v>2</v>
      </c>
      <c r="Q52" s="53">
        <v>0</v>
      </c>
      <c r="R52" s="53">
        <v>1</v>
      </c>
      <c r="S52" s="54">
        <v>1</v>
      </c>
      <c r="T52" s="53"/>
      <c r="U52" s="55">
        <v>0.5</v>
      </c>
      <c r="V52" s="53" t="s">
        <v>264</v>
      </c>
      <c r="W52" s="30"/>
      <c r="X52" s="56">
        <v>-19</v>
      </c>
      <c r="Z52" s="17" t="s">
        <v>175</v>
      </c>
      <c r="AA52" s="131" t="s">
        <v>31</v>
      </c>
      <c r="AB52" s="68">
        <v>2</v>
      </c>
      <c r="AC52" s="122">
        <v>1</v>
      </c>
      <c r="AD52" s="122">
        <v>1</v>
      </c>
      <c r="AE52" s="122">
        <v>0</v>
      </c>
      <c r="AF52" s="122">
        <v>0</v>
      </c>
      <c r="AG52" s="123" t="s">
        <v>32</v>
      </c>
      <c r="AH52" s="123">
        <v>0</v>
      </c>
      <c r="AI52" s="124" t="s">
        <v>32</v>
      </c>
      <c r="AJ52" s="125"/>
      <c r="AK52" s="68">
        <v>1</v>
      </c>
      <c r="AL52" s="53">
        <v>1</v>
      </c>
      <c r="AM52" s="53">
        <v>0</v>
      </c>
      <c r="AN52" s="53">
        <v>0</v>
      </c>
      <c r="AO52" s="75"/>
      <c r="AP52" s="126">
        <v>0</v>
      </c>
      <c r="AR52" s="17" t="s">
        <v>175</v>
      </c>
      <c r="AS52" s="131" t="s">
        <v>31</v>
      </c>
      <c r="AT52" s="121" t="s">
        <v>264</v>
      </c>
      <c r="AU52" s="121" t="s">
        <v>264</v>
      </c>
      <c r="AV52" s="121" t="s">
        <v>264</v>
      </c>
      <c r="AX52" s="151" t="s">
        <v>15</v>
      </c>
    </row>
    <row r="53" spans="1:50" ht="13.5" customHeight="1">
      <c r="A53" s="24"/>
      <c r="B53" s="191">
        <f t="shared" si="5"/>
        <v>51</v>
      </c>
      <c r="C53" s="17" t="s">
        <v>171</v>
      </c>
      <c r="D53" s="120" t="s">
        <v>31</v>
      </c>
      <c r="E53" s="68">
        <f t="shared" si="6"/>
        <v>2</v>
      </c>
      <c r="F53" s="68">
        <f t="shared" si="7"/>
        <v>-20</v>
      </c>
      <c r="G53" s="68">
        <f t="shared" si="8"/>
        <v>-4</v>
      </c>
      <c r="H53" s="68" t="str">
        <f t="shared" si="9"/>
        <v> </v>
      </c>
      <c r="I53" s="88"/>
      <c r="J53" s="58">
        <f t="shared" si="10"/>
        <v>-24</v>
      </c>
      <c r="K53" s="69"/>
      <c r="L53" s="75"/>
      <c r="M53" s="17" t="s">
        <v>171</v>
      </c>
      <c r="N53" s="120" t="s">
        <v>31</v>
      </c>
      <c r="O53" s="53">
        <v>2</v>
      </c>
      <c r="P53" s="53">
        <v>2</v>
      </c>
      <c r="Q53" s="53">
        <v>0</v>
      </c>
      <c r="R53" s="53">
        <v>0</v>
      </c>
      <c r="S53" s="54">
        <v>0</v>
      </c>
      <c r="T53" s="53"/>
      <c r="U53" s="55">
        <v>0</v>
      </c>
      <c r="V53" s="53" t="s">
        <v>264</v>
      </c>
      <c r="W53" s="30"/>
      <c r="X53" s="56">
        <v>-20</v>
      </c>
      <c r="Z53" s="17" t="s">
        <v>171</v>
      </c>
      <c r="AA53" s="131" t="s">
        <v>31</v>
      </c>
      <c r="AB53" s="68">
        <v>2</v>
      </c>
      <c r="AC53" s="122">
        <v>2</v>
      </c>
      <c r="AD53" s="122">
        <v>0</v>
      </c>
      <c r="AE53" s="122">
        <v>20</v>
      </c>
      <c r="AF53" s="122">
        <v>0</v>
      </c>
      <c r="AG53" s="123" t="s">
        <v>32</v>
      </c>
      <c r="AH53" s="123">
        <v>10</v>
      </c>
      <c r="AI53" s="124" t="s">
        <v>32</v>
      </c>
      <c r="AJ53" s="125"/>
      <c r="AK53" s="68">
        <v>2</v>
      </c>
      <c r="AL53" s="53">
        <v>0</v>
      </c>
      <c r="AM53" s="53">
        <v>20</v>
      </c>
      <c r="AN53" s="53">
        <v>0</v>
      </c>
      <c r="AO53" s="75"/>
      <c r="AP53" s="126">
        <v>-4</v>
      </c>
      <c r="AR53" s="17" t="s">
        <v>171</v>
      </c>
      <c r="AS53" s="131" t="s">
        <v>31</v>
      </c>
      <c r="AT53" s="121" t="s">
        <v>264</v>
      </c>
      <c r="AU53" s="121" t="s">
        <v>264</v>
      </c>
      <c r="AV53" s="121" t="s">
        <v>264</v>
      </c>
      <c r="AX53" s="151" t="s">
        <v>15</v>
      </c>
    </row>
    <row r="54" spans="2:50" ht="13.5" customHeight="1">
      <c r="B54" s="230"/>
      <c r="C54" s="230"/>
      <c r="D54" s="230"/>
      <c r="E54" s="230"/>
      <c r="F54" s="230"/>
      <c r="G54" s="230"/>
      <c r="H54" s="230"/>
      <c r="I54" s="88"/>
      <c r="J54" s="230"/>
      <c r="L54" s="97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X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K54" s="230"/>
      <c r="AL54" s="230"/>
      <c r="AM54" s="230"/>
      <c r="AN54" s="230"/>
      <c r="AO54" s="70"/>
      <c r="AP54" s="230"/>
      <c r="AR54" s="230"/>
      <c r="AS54" s="230"/>
      <c r="AT54" s="230"/>
      <c r="AU54" s="230"/>
      <c r="AV54" s="230"/>
      <c r="AX54" s="230"/>
    </row>
    <row r="55" spans="2:19" ht="13.5" customHeight="1">
      <c r="B55" s="176" t="s">
        <v>98</v>
      </c>
      <c r="C55" s="231"/>
      <c r="D55" s="70"/>
      <c r="E55" s="84"/>
      <c r="F55" s="84"/>
      <c r="G55" s="84"/>
      <c r="H55" s="84"/>
      <c r="I55" s="84"/>
      <c r="J55" s="84"/>
      <c r="L55" s="97"/>
      <c r="M55" s="10"/>
      <c r="N55" s="10"/>
      <c r="O55" s="10"/>
      <c r="P55" s="10"/>
      <c r="Q55" s="10"/>
      <c r="R55" s="10"/>
      <c r="S55" s="10"/>
    </row>
    <row r="56" spans="2:19" ht="13.5" customHeight="1">
      <c r="B56" s="136" t="s">
        <v>106</v>
      </c>
      <c r="C56" s="136"/>
      <c r="D56" s="87"/>
      <c r="E56" s="88"/>
      <c r="F56" s="88"/>
      <c r="G56" s="88"/>
      <c r="H56" s="88"/>
      <c r="I56" s="88"/>
      <c r="J56" s="88"/>
      <c r="L56" s="97"/>
      <c r="M56" s="10"/>
      <c r="N56" s="10"/>
      <c r="O56" s="10"/>
      <c r="P56" s="10"/>
      <c r="Q56" s="10"/>
      <c r="R56" s="10"/>
      <c r="S56" s="10"/>
    </row>
    <row r="57" spans="2:13" ht="13.5" customHeight="1">
      <c r="B57" s="136" t="s">
        <v>113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2:10" ht="13.5" customHeight="1">
      <c r="B58" s="136" t="s">
        <v>107</v>
      </c>
      <c r="C58" s="136"/>
      <c r="D58" s="87"/>
      <c r="E58" s="88"/>
      <c r="F58" s="88"/>
      <c r="G58" s="88"/>
      <c r="H58" s="88"/>
      <c r="I58" s="88"/>
      <c r="J58" s="88"/>
    </row>
    <row r="59" spans="2:10" ht="13.5" customHeight="1">
      <c r="B59" s="136" t="s">
        <v>108</v>
      </c>
      <c r="C59" s="136"/>
      <c r="D59" s="87"/>
      <c r="E59" s="88"/>
      <c r="F59" s="88"/>
      <c r="G59" s="88"/>
      <c r="H59" s="88"/>
      <c r="I59" s="88"/>
      <c r="J59" s="88"/>
    </row>
    <row r="60" spans="2:10" ht="13.5" customHeight="1">
      <c r="B60" s="136" t="s">
        <v>109</v>
      </c>
      <c r="C60" s="136"/>
      <c r="D60" s="87"/>
      <c r="E60" s="88"/>
      <c r="F60" s="88"/>
      <c r="G60" s="88"/>
      <c r="H60" s="88"/>
      <c r="I60" s="88"/>
      <c r="J60" s="88"/>
    </row>
    <row r="61" spans="2:10" ht="13.5" customHeight="1">
      <c r="B61" s="136" t="s">
        <v>110</v>
      </c>
      <c r="C61" s="136"/>
      <c r="D61" s="87"/>
      <c r="E61" s="88"/>
      <c r="F61" s="88"/>
      <c r="G61" s="88"/>
      <c r="H61" s="88"/>
      <c r="I61" s="88"/>
      <c r="J61" s="88"/>
    </row>
    <row r="62" spans="2:10" ht="13.5" customHeight="1">
      <c r="B62" s="24"/>
      <c r="C62" s="88"/>
      <c r="D62" s="88"/>
      <c r="E62" s="88"/>
      <c r="F62" s="88"/>
      <c r="G62" s="88"/>
      <c r="H62" s="88"/>
      <c r="I62" s="88"/>
      <c r="J62" s="88"/>
    </row>
    <row r="63" spans="2:10" ht="13.5" customHeight="1">
      <c r="B63" s="324" t="s">
        <v>101</v>
      </c>
      <c r="C63" s="324"/>
      <c r="D63" s="324"/>
      <c r="E63" s="324"/>
      <c r="F63" s="324"/>
      <c r="G63" s="324"/>
      <c r="H63" s="324"/>
      <c r="I63" s="324"/>
      <c r="J63" s="324"/>
    </row>
    <row r="64" spans="2:10" ht="12.75">
      <c r="B64" s="233" t="s">
        <v>114</v>
      </c>
      <c r="C64" s="70"/>
      <c r="D64" s="70"/>
      <c r="E64" s="70"/>
      <c r="F64" s="70"/>
      <c r="G64" s="70"/>
      <c r="H64" s="70"/>
      <c r="I64" s="70"/>
      <c r="J64" s="70"/>
    </row>
    <row r="65" spans="2:10" ht="12.75">
      <c r="B65" s="232"/>
      <c r="C65" s="87"/>
      <c r="D65" s="87"/>
      <c r="E65" s="87"/>
      <c r="F65" s="87"/>
      <c r="G65" s="87"/>
      <c r="H65" s="87"/>
      <c r="I65" s="87"/>
      <c r="J65" s="87"/>
    </row>
    <row r="66" spans="2:10" ht="12.75">
      <c r="B66" s="87"/>
      <c r="C66" s="87"/>
      <c r="D66" s="87"/>
      <c r="E66" s="87"/>
      <c r="F66" s="87"/>
      <c r="G66" s="87"/>
      <c r="H66" s="87"/>
      <c r="I66" s="87"/>
      <c r="J66" s="87"/>
    </row>
    <row r="67" spans="2:10" ht="12.75">
      <c r="B67" s="87"/>
      <c r="C67" s="87"/>
      <c r="D67" s="87"/>
      <c r="E67" s="87"/>
      <c r="F67" s="87"/>
      <c r="G67" s="87"/>
      <c r="H67" s="87"/>
      <c r="I67" s="87"/>
      <c r="J67" s="87"/>
    </row>
    <row r="68" spans="2:10" ht="12.75">
      <c r="B68" s="87"/>
      <c r="C68" s="87"/>
      <c r="D68" s="87"/>
      <c r="E68" s="87"/>
      <c r="F68" s="87"/>
      <c r="G68" s="87"/>
      <c r="H68" s="87"/>
      <c r="I68" s="87"/>
      <c r="J68" s="87"/>
    </row>
    <row r="182" spans="1:10" ht="12.75">
      <c r="A182" s="24"/>
      <c r="B182" s="228"/>
      <c r="C182" s="228"/>
      <c r="D182" s="228"/>
      <c r="E182" s="228"/>
      <c r="F182" s="228"/>
      <c r="G182" s="228"/>
      <c r="H182" s="228"/>
      <c r="J182" s="228"/>
    </row>
    <row r="183" spans="1:10" ht="12.75">
      <c r="A183" s="24"/>
      <c r="B183" s="191" t="e">
        <f>#REF!+1</f>
        <v>#REF!</v>
      </c>
      <c r="C183" s="17" t="s">
        <v>74</v>
      </c>
      <c r="D183" s="52" t="s">
        <v>31</v>
      </c>
      <c r="E183" s="53">
        <v>9</v>
      </c>
      <c r="F183" s="121">
        <v>24</v>
      </c>
      <c r="G183" s="68">
        <v>47.8</v>
      </c>
      <c r="H183" s="121">
        <v>8</v>
      </c>
      <c r="I183" s="10"/>
      <c r="J183" s="58">
        <f>SUM(F183:H183)</f>
        <v>79.8</v>
      </c>
    </row>
    <row r="184" spans="1:10" ht="12.75">
      <c r="A184" s="24"/>
      <c r="B184" s="191" t="e">
        <f>B183+1</f>
        <v>#REF!</v>
      </c>
      <c r="C184" s="17" t="s">
        <v>29</v>
      </c>
      <c r="D184" s="52" t="s">
        <v>28</v>
      </c>
      <c r="E184" s="53">
        <v>9</v>
      </c>
      <c r="F184" s="121">
        <v>71</v>
      </c>
      <c r="G184" s="68" t="s">
        <v>32</v>
      </c>
      <c r="H184" s="121" t="s">
        <v>32</v>
      </c>
      <c r="I184" s="10"/>
      <c r="J184" s="58">
        <f>SUM(F184:H184)</f>
        <v>71</v>
      </c>
    </row>
    <row r="185" spans="2:10" ht="12.75">
      <c r="B185" s="191" t="e">
        <f>B184+1</f>
        <v>#REF!</v>
      </c>
      <c r="C185" s="17" t="s">
        <v>40</v>
      </c>
      <c r="D185" s="52" t="s">
        <v>27</v>
      </c>
      <c r="E185" s="53">
        <v>12</v>
      </c>
      <c r="F185" s="229">
        <v>21</v>
      </c>
      <c r="G185" s="68" t="s">
        <v>32</v>
      </c>
      <c r="H185" s="121" t="s">
        <v>32</v>
      </c>
      <c r="J185" s="58">
        <f>SUM(F185:H185)</f>
        <v>21</v>
      </c>
    </row>
    <row r="186" spans="2:10" ht="12.75">
      <c r="B186" s="227"/>
      <c r="C186" s="227"/>
      <c r="D186" s="227"/>
      <c r="E186" s="227"/>
      <c r="F186" s="227"/>
      <c r="G186" s="227"/>
      <c r="H186" s="227"/>
      <c r="J186" s="227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7" spans="2:10" ht="12.75">
      <c r="B247" s="228"/>
      <c r="C247" s="228"/>
      <c r="D247" s="228"/>
      <c r="E247" s="228"/>
      <c r="F247" s="228"/>
      <c r="G247" s="228"/>
      <c r="H247" s="228"/>
      <c r="J247" s="228"/>
    </row>
    <row r="248" spans="2:10" ht="12.75">
      <c r="B248" s="10"/>
      <c r="C248" s="10"/>
      <c r="D248" s="10"/>
      <c r="E248" s="10"/>
      <c r="F248" s="10"/>
      <c r="G248" s="10"/>
      <c r="H248" s="10"/>
      <c r="I248" s="10"/>
      <c r="J248" s="10"/>
    </row>
  </sheetData>
  <mergeCells count="2">
    <mergeCell ref="B63:J63"/>
    <mergeCell ref="C2:D2"/>
  </mergeCells>
  <conditionalFormatting sqref="X3:X4 X7:X53">
    <cfRule type="expression" priority="1" dxfId="0" stopIfTrue="1">
      <formula>IF(P3="-",X3,P3-Q3&lt;5)</formula>
    </cfRule>
  </conditionalFormatting>
  <conditionalFormatting sqref="X5:X6">
    <cfRule type="expression" priority="2" dxfId="0" stopIfTrue="1">
      <formula>IF(P5="-",X5,O5&lt;5)</formula>
    </cfRule>
  </conditionalFormatting>
  <conditionalFormatting sqref="B2">
    <cfRule type="expression" priority="3" dxfId="0" stopIfTrue="1">
      <formula>E3&lt;5</formula>
    </cfRule>
  </conditionalFormatting>
  <conditionalFormatting sqref="U3:U53">
    <cfRule type="expression" priority="4" dxfId="0" stopIfTrue="1">
      <formula>P3-Q3&lt;5</formula>
    </cfRule>
  </conditionalFormatting>
  <conditionalFormatting sqref="V3:V53">
    <cfRule type="expression" priority="5" dxfId="0" stopIfTrue="1">
      <formula>P3-Q3&lt;5</formula>
    </cfRule>
  </conditionalFormatting>
  <conditionalFormatting sqref="AI3:AI53">
    <cfRule type="expression" priority="6" dxfId="0" stopIfTrue="1">
      <formula>OR(AC3&lt;30,AB3&lt;5)</formula>
    </cfRule>
  </conditionalFormatting>
  <conditionalFormatting sqref="AP3:AP53">
    <cfRule type="expression" priority="7" dxfId="0" stopIfTrue="1">
      <formula>AB3&lt;5</formula>
    </cfRule>
  </conditionalFormatting>
  <conditionalFormatting sqref="J3:J53">
    <cfRule type="expression" priority="8" dxfId="0" stopIfTrue="1">
      <formula>E3&lt;5</formula>
    </cfRule>
  </conditionalFormatting>
  <printOptions/>
  <pageMargins left="0.75" right="0.75" top="1" bottom="1" header="0.5" footer="0.5"/>
  <pageSetup orientation="portrait" paperSize="9" r:id="rId1"/>
  <ignoredErrors>
    <ignoredError sqref="AY62:IV62 AQ62 AP66 Z66:AN66 AR66:AX66 A62 K62:V62 W62:Y62 C2 B63" formula="1"/>
    <ignoredError sqref="AR67:AX65536 B1:B2 C1 C58:J63 AQ1:AQ2 A41 Z55:AI56 AJ54:AJ56 AK55:AN56 Z67:AN65536 AR55:AV56 AW54:AW56 AX55:AX56 AY41:IV41 A52:A61 AY63:IV65536 B55 W54:W57 AQ54:AQ61 A44:A46 X55:X57 AY52:IV61 A1:A8 B62 Y54:Y57 N55:V57 M55:M56 AP67:AP65536 K58:Y61 I1 AY44:IV46 I55:J56 K54:L56 AY1:IV8 D1:H2 J1:L2 Z57:AN65 A63:A65536 AP55:AP65 K63:Y63 AR57:AX65 AQ63:AQ65536 D64:Y65536 B66:C65536 C55:H5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Werren</dc:creator>
  <cp:keywords/>
  <dc:description/>
  <cp:lastModifiedBy>Steve Werren</cp:lastModifiedBy>
  <dcterms:created xsi:type="dcterms:W3CDTF">2013-05-14T22:39:40Z</dcterms:created>
  <dcterms:modified xsi:type="dcterms:W3CDTF">2013-09-02T21:38:28Z</dcterms:modified>
  <cp:category/>
  <cp:version/>
  <cp:contentType/>
  <cp:contentStatus/>
</cp:coreProperties>
</file>